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ambiachildrenstrust.sharepoint.com/sites/Staff_Docs/Shared Documents/General/RFPsSolicitations/2023 - 2024/Sole Source/CHS - Navigator/"/>
    </mc:Choice>
  </mc:AlternateContent>
  <xr:revisionPtr revIDLastSave="0" documentId="8_{9B7FBC96-E95E-4503-A171-1F722403C900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Year 2 Budget Worksheet" sheetId="4" r:id="rId1"/>
    <sheet name="Personnel " sheetId="6" r:id="rId2"/>
    <sheet name="Narrative" sheetId="5" r:id="rId3"/>
  </sheets>
  <definedNames>
    <definedName name="_xlnm.Print_Area" localSheetId="2">Narrative!$A$1:$C$53</definedName>
    <definedName name="_xlnm.Print_Area" localSheetId="0">'Year 2 Budget Worksheet'!$A$4:$D$69</definedName>
    <definedName name="Z_8079C0F3_67D7_4104_90C3_20AE30003853_.wvu.PrintArea" localSheetId="2" hidden="1">Narrative!$A$4:$B$60</definedName>
    <definedName name="Z_8079C0F3_67D7_4104_90C3_20AE30003853_.wvu.PrintArea" localSheetId="0" hidden="1">'Year 2 Budget Worksheet'!$A$4:$D$69</definedName>
  </definedNames>
  <calcPr calcId="191028"/>
  <customWorkbookViews>
    <customWorkbookView name="test view" guid="{8079C0F3-67D7-4104-90C3-20AE30003853}" includeHiddenRowCol="0" maximized="1" xWindow="-8" yWindow="-8" windowWidth="1456" windowHeight="876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" l="1"/>
  <c r="B15" i="5" l="1"/>
  <c r="D39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I13" i="6"/>
  <c r="G12" i="6"/>
  <c r="I12" i="6" s="1"/>
  <c r="D15" i="4" l="1"/>
  <c r="G11" i="6"/>
  <c r="I11" i="6" s="1"/>
  <c r="H10" i="6"/>
  <c r="I9" i="6"/>
  <c r="G8" i="6"/>
  <c r="I8" i="6" s="1"/>
  <c r="G7" i="6"/>
  <c r="I7" i="6" s="1"/>
  <c r="G6" i="6"/>
  <c r="I6" i="6" s="1"/>
  <c r="G5" i="6"/>
  <c r="I5" i="6" s="1"/>
  <c r="I10" i="6" l="1"/>
  <c r="I14" i="6" s="1"/>
  <c r="B47" i="5"/>
  <c r="B46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C22" i="4" l="1"/>
  <c r="B25" i="5"/>
  <c r="B26" i="5" l="1"/>
  <c r="D22" i="4"/>
  <c r="B21" i="5"/>
  <c r="D21" i="4" l="1"/>
  <c r="D56" i="4" s="1"/>
  <c r="D57" i="4" s="1"/>
  <c r="D58" i="4" s="1"/>
  <c r="B17" i="4"/>
  <c r="B56" i="4"/>
  <c r="B45" i="5" l="1"/>
  <c r="B49" i="5" s="1"/>
  <c r="B50" i="5" s="1"/>
  <c r="B51" i="5" l="1"/>
  <c r="D16" i="4"/>
  <c r="C56" i="4" l="1"/>
  <c r="C57" i="4" s="1"/>
  <c r="C58" i="4" s="1"/>
  <c r="C17" i="4"/>
  <c r="D17" i="4" s="1"/>
  <c r="B58" i="4" l="1"/>
  <c r="C60" i="4" l="1"/>
  <c r="B60" i="4"/>
  <c r="D6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Whitted</author>
  </authors>
  <commentList>
    <comment ref="C21" authorId="0" shapeId="0" xr:uid="{2883736D-E416-4319-83D5-E9B973E01763}">
      <text>
        <r>
          <rPr>
            <b/>
            <sz val="9"/>
            <color indexed="81"/>
            <rFont val="Tahoma"/>
            <family val="2"/>
          </rPr>
          <t>Susan Whitted:</t>
        </r>
        <r>
          <rPr>
            <sz val="9"/>
            <color indexed="81"/>
            <rFont val="Tahoma"/>
            <family val="2"/>
          </rPr>
          <t xml:space="preserve">
$300 OT
</t>
        </r>
      </text>
    </comment>
    <comment ref="B26" authorId="0" shapeId="0" xr:uid="{9C71EF5C-3E5B-4686-B132-D53D76914A64}">
      <text>
        <r>
          <rPr>
            <b/>
            <sz val="9"/>
            <color indexed="81"/>
            <rFont val="Tahoma"/>
            <family val="2"/>
          </rPr>
          <t>Susan Whitted:</t>
        </r>
        <r>
          <rPr>
            <sz val="9"/>
            <color indexed="81"/>
            <rFont val="Tahoma"/>
            <family val="2"/>
          </rPr>
          <t xml:space="preserve">
COA - 23,597
Prof serv -2,473</t>
        </r>
      </text>
    </comment>
    <comment ref="C26" authorId="0" shapeId="0" xr:uid="{7A379214-7DE8-4B1F-84C8-EAD0AD0117FC}">
      <text>
        <r>
          <rPr>
            <b/>
            <sz val="9"/>
            <color indexed="81"/>
            <rFont val="Tahoma"/>
            <family val="2"/>
          </rPr>
          <t>Susan Whitted:</t>
        </r>
        <r>
          <rPr>
            <sz val="9"/>
            <color indexed="81"/>
            <rFont val="Tahoma"/>
            <family val="2"/>
          </rPr>
          <t xml:space="preserve">
COA $19,147 and Other Prof Fees $2,065</t>
        </r>
      </text>
    </comment>
  </commentList>
</comments>
</file>

<file path=xl/sharedStrings.xml><?xml version="1.0" encoding="utf-8"?>
<sst xmlns="http://schemas.openxmlformats.org/spreadsheetml/2006/main" count="157" uniqueCount="115">
  <si>
    <t>Project Budget</t>
  </si>
  <si>
    <r>
      <t>Organization Name:</t>
    </r>
    <r>
      <rPr>
        <sz val="12"/>
        <rFont val="Arial"/>
        <family val="2"/>
      </rPr>
      <t xml:space="preserve">  </t>
    </r>
  </si>
  <si>
    <t>Children's Home Society of Florida</t>
  </si>
  <si>
    <t xml:space="preserve">Project Name: </t>
  </si>
  <si>
    <t>CHS Social Service Navigator Program</t>
  </si>
  <si>
    <r>
      <t xml:space="preserve">Project Budget Period: </t>
    </r>
    <r>
      <rPr>
        <sz val="11"/>
        <color rgb="FF00B0F0"/>
        <rFont val="Arial"/>
        <family val="2"/>
      </rPr>
      <t>MM/DD/YY to MM/DD/YY</t>
    </r>
  </si>
  <si>
    <t>7/1/2025-6/30/2026</t>
  </si>
  <si>
    <t>Complete this form using MS Excel.</t>
  </si>
  <si>
    <r>
      <t xml:space="preserve">   •  Submit the proposed project budget using this form </t>
    </r>
    <r>
      <rPr>
        <b/>
        <sz val="10"/>
        <rFont val="Arial"/>
        <family val="2"/>
      </rPr>
      <t>ONLY</t>
    </r>
    <r>
      <rPr>
        <sz val="10"/>
        <rFont val="Arial"/>
        <family val="2"/>
      </rPr>
      <t xml:space="preserve"> along with your proposal narrative. </t>
    </r>
  </si>
  <si>
    <t xml:space="preserve">   •  Include all revenue and expenses for the proposed project. Net income should equal zero ($0).</t>
  </si>
  <si>
    <t xml:space="preserve">   •  If necessary, add line items to reflect all anticipated revenue and expenses.</t>
  </si>
  <si>
    <t>Year 2 Original request</t>
  </si>
  <si>
    <t>Year 2 New request</t>
  </si>
  <si>
    <t>Change</t>
  </si>
  <si>
    <t>Revenue</t>
  </si>
  <si>
    <t>ECT Request</t>
  </si>
  <si>
    <t>Total Revenue</t>
  </si>
  <si>
    <t>Expenses</t>
  </si>
  <si>
    <t>Personnel (Salary and Wages)</t>
  </si>
  <si>
    <t xml:space="preserve">Increase for Navigators fall in the 3% originally applied. Supervisor &amp; Manager received increases for market value, in addition to $2,000 OTPA. </t>
  </si>
  <si>
    <t>Benefits (Insurance, Retirement, Taxes, etc.)</t>
  </si>
  <si>
    <t>Benefits percentage for organization has changed since original budget and decreased by approximately 1%</t>
  </si>
  <si>
    <t>Legal Services</t>
  </si>
  <si>
    <t>Accounting &amp; Auditing</t>
  </si>
  <si>
    <t>IT Services</t>
  </si>
  <si>
    <t>Other Professional Services/Contract labor</t>
  </si>
  <si>
    <t>COA portion dropped from original budget</t>
  </si>
  <si>
    <t>Lease/Space Rental</t>
  </si>
  <si>
    <t>This includes Janitorial and Record Storage which has dropped based on actuals</t>
  </si>
  <si>
    <t>Utilities (elctricity, water, etc.)</t>
  </si>
  <si>
    <t>Telephone</t>
  </si>
  <si>
    <t>Cell Phone increased from original budget</t>
  </si>
  <si>
    <t>Internet</t>
  </si>
  <si>
    <t>Data communication increased from original budget</t>
  </si>
  <si>
    <t>Directors &amp; Officers Insurance</t>
  </si>
  <si>
    <t>Liability Insurance</t>
  </si>
  <si>
    <t>General Liability dropped from original budget</t>
  </si>
  <si>
    <t>Property Insurance</t>
  </si>
  <si>
    <t>Staff Travel (Local, Out-of-County, etc.)</t>
  </si>
  <si>
    <t>Mileage dropped from original budget and is correct to current trend</t>
  </si>
  <si>
    <t>Freight and Postage</t>
  </si>
  <si>
    <t>Printing &amp; Binding</t>
  </si>
  <si>
    <t>Advertising and Marketing</t>
  </si>
  <si>
    <t>Subscriptions or Membership fees</t>
  </si>
  <si>
    <t>Software or Apps</t>
  </si>
  <si>
    <t xml:space="preserve">Software decreased slightly from orginal budget </t>
  </si>
  <si>
    <t>Professional Development</t>
  </si>
  <si>
    <t>This indicates LI on previous narrative and has increased due to the merger of Quality Indirect into  Program Office initiative</t>
  </si>
  <si>
    <t>Equipment (Items &gt; $5,000 each)</t>
  </si>
  <si>
    <t>Moved $930 Equipment Rent &amp; Maintenance to Office Supplies</t>
  </si>
  <si>
    <t>Office Supplies (Items &lt; $5,000)</t>
  </si>
  <si>
    <t>Office Supplies dropped from original budget and is correct to current trend</t>
  </si>
  <si>
    <t>Fingerprinting and Background checks</t>
  </si>
  <si>
    <t>Screenings dropped from original budget and is correct to current trend</t>
  </si>
  <si>
    <t>Food and Snacks</t>
  </si>
  <si>
    <t>Client/Participent Transportation</t>
  </si>
  <si>
    <t>Sub-grants to Partner Organizations</t>
  </si>
  <si>
    <t>Participant incentives</t>
  </si>
  <si>
    <t>Building Maintenance</t>
  </si>
  <si>
    <t>Volunteer Training</t>
  </si>
  <si>
    <t>Program Supplies</t>
  </si>
  <si>
    <t>Vehicle Purchase</t>
  </si>
  <si>
    <t>Field Trips</t>
  </si>
  <si>
    <t>Direct Client Assistance</t>
  </si>
  <si>
    <t>Match Payments</t>
  </si>
  <si>
    <t>Total Direct Expenses</t>
  </si>
  <si>
    <t>Indirect expenses (state % used)</t>
  </si>
  <si>
    <t>Total Expenses</t>
  </si>
  <si>
    <t>Net Income</t>
  </si>
  <si>
    <t>Name</t>
  </si>
  <si>
    <t>Position Name Code</t>
  </si>
  <si>
    <t>Type</t>
  </si>
  <si>
    <t>Pay Rate</t>
  </si>
  <si>
    <t>Hr/Yr</t>
  </si>
  <si>
    <t>Wkly Hrs</t>
  </si>
  <si>
    <t>Annual Wages</t>
  </si>
  <si>
    <t>FTE</t>
  </si>
  <si>
    <t>Alloc. Annual Wages</t>
  </si>
  <si>
    <r>
      <rPr>
        <b/>
        <sz val="11"/>
        <color rgb="FF000000"/>
        <rFont val="Calibri"/>
        <family val="2"/>
        <scheme val="minor"/>
      </rPr>
      <t>Navigator:</t>
    </r>
    <r>
      <rPr>
        <sz val="11"/>
        <color indexed="8"/>
        <rFont val="Calibri"/>
        <family val="2"/>
        <scheme val="minor"/>
      </rPr>
      <t xml:space="preserve">
Supervisor to front line ratios:  1:5-10
Dir/Mgr to Supervisor: 1:3-5
Service line leadership: by % of operating 5 - 10%
Data to all FTE's:  1:30
QM to all FTE's:  1:50</t>
    </r>
  </si>
  <si>
    <t>Navigator</t>
  </si>
  <si>
    <t>RFT</t>
  </si>
  <si>
    <t>Hr</t>
  </si>
  <si>
    <t>Program Supervisor</t>
  </si>
  <si>
    <t>Yr</t>
  </si>
  <si>
    <t>Program Manager</t>
  </si>
  <si>
    <t>Program Director</t>
  </si>
  <si>
    <t>Total</t>
  </si>
  <si>
    <t>One Time Pay Adjustments 17 FTE * $485</t>
  </si>
  <si>
    <t>One Time Pay Adjustments 1 Sup. &amp; 1 Mgr. *$1,000</t>
  </si>
  <si>
    <r>
      <t>Organization Name:</t>
    </r>
    <r>
      <rPr>
        <sz val="12"/>
        <rFont val="Arial"/>
        <family val="2"/>
      </rPr>
      <t xml:space="preserve"> Children's Home Society of Florida</t>
    </r>
  </si>
  <si>
    <t>Project Name: CHS Social Service Navigator Program</t>
  </si>
  <si>
    <t>Project Period: 07/01/24 to 6/30/27</t>
  </si>
  <si>
    <r>
      <t xml:space="preserve">Year 2        New Request      </t>
    </r>
    <r>
      <rPr>
        <b/>
        <sz val="11"/>
        <rFont val="Arial"/>
        <family val="2"/>
      </rPr>
      <t>7/1/25 - 6/30/26</t>
    </r>
  </si>
  <si>
    <t>Other Grants and Contracts</t>
  </si>
  <si>
    <t>Fundraising/Donations</t>
  </si>
  <si>
    <t>Donations</t>
  </si>
  <si>
    <t>Other</t>
  </si>
  <si>
    <t>Refer to Personnel tab</t>
  </si>
  <si>
    <t xml:space="preserve">FICA 7.65%
Worker Comp. 1.10%
Unemployment .31%
Thrift 2.84%
Health 17.50%
Disability .17%
Life .14%
Total Benefits 29.71% </t>
  </si>
  <si>
    <t>Audit-Fees paid for the audit of CHS financial statements, Single Audit, Tax Returns, etc.: $3,116</t>
  </si>
  <si>
    <t>Office Supplies: Copy paper, pens, pencils, toner, stationery, business cards, computer supplies</t>
  </si>
  <si>
    <t xml:space="preserve">COA: Center of Excellence (COE) includes Training and Development (team member education and functional competency development) cost to organization split through quality initiative = $19,147. Other Professional Fees-Relias Training (Required Training for DCF protocol) and Thrive/Cobra Fees: $2,065.00  </t>
  </si>
  <si>
    <t>Rent: $290/month x 12 months = $3,480 Electric, Water &amp; Other Util = $264 Janitorial Services = $210 Records Storage Expense = $648 Building &amp; Grounds = $108       </t>
  </si>
  <si>
    <t xml:space="preserve">Phone Lines: Total cost of $7.50/month split with programs or $7.50 * 12 months = $90 Cell Phones: 21.40 FTE * $58.50 each * 12/months = $15,024 </t>
  </si>
  <si>
    <t>Based on trended total cost of Data Communication for organization split by statewide FTE = $7,188</t>
  </si>
  <si>
    <t>General and Liability: $2,150.08 per month * 12 months=$25,801</t>
  </si>
  <si>
    <t>Property Insurance based on allocation of Admin sitting in other buildings allocated to this program split through a cost pool based on FTE.</t>
  </si>
  <si>
    <t>Mileage: 449/miles *.445 rate x 12 Months = $2,400 shared (est.)</t>
  </si>
  <si>
    <t>Postage &amp; Shipping Stamps, meter replenishment, post office box rental, etc. and UPS, Federal Express, couriers, mailing services, etc</t>
  </si>
  <si>
    <t>Fees paid to software companies for support and maintenance of software</t>
  </si>
  <si>
    <t>Center of Excellence (COE) includes  Practice Management (protocol development, evidence-informed practice standardization and replication, contract management and risk management) This is calculated at organizational level based on FTE split by program = $17,190</t>
  </si>
  <si>
    <t>Office Supplies: Copy paper, pens, pencils, toner, stationery, business cards, computer supplies. Includes Equipment Maintenance &amp; Rent for copiers, fax machines, etc..</t>
  </si>
  <si>
    <t xml:space="preserve">Background and Drug Screens: Costs of all background and drug screens for new employees and volunteers = $564  </t>
  </si>
  <si>
    <t>Indirect Cost 13.22%</t>
  </si>
  <si>
    <t>FY 25-26 Indirect is calculated at 13.22% of total program expenses.  This line item covers all support functions that are not part of direct costs including Human Resources (20.77%), Accounting &amp; Finance (19.32%), Administration (30.73%), Management Information Systems (19.85%), Legal (1.76%), and Quality Management (7.57%).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</si>
</sst>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1"/>
      <color rgb="FF00B0F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4" fillId="0" borderId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3" fillId="0" borderId="0" xfId="0" applyNumberFormat="1" applyFont="1"/>
    <xf numFmtId="0" fontId="4" fillId="0" borderId="0" xfId="0" applyFont="1"/>
    <xf numFmtId="3" fontId="2" fillId="0" borderId="0" xfId="0" applyNumberFormat="1" applyFont="1"/>
    <xf numFmtId="165" fontId="9" fillId="0" borderId="1" xfId="2" applyNumberFormat="1" applyFont="1" applyBorder="1"/>
    <xf numFmtId="0" fontId="9" fillId="0" borderId="1" xfId="0" applyFont="1" applyBorder="1"/>
    <xf numFmtId="0" fontId="2" fillId="0" borderId="0" xfId="0" applyFont="1"/>
    <xf numFmtId="44" fontId="9" fillId="0" borderId="1" xfId="1" applyFont="1" applyBorder="1"/>
    <xf numFmtId="0" fontId="7" fillId="0" borderId="1" xfId="0" applyFont="1" applyBorder="1"/>
    <xf numFmtId="0" fontId="8" fillId="4" borderId="1" xfId="0" applyFont="1" applyFill="1" applyBorder="1"/>
    <xf numFmtId="164" fontId="11" fillId="0" borderId="1" xfId="1" applyNumberFormat="1" applyFont="1" applyBorder="1"/>
    <xf numFmtId="164" fontId="12" fillId="0" borderId="1" xfId="1" applyNumberFormat="1" applyFont="1" applyBorder="1"/>
    <xf numFmtId="0" fontId="10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4" fontId="9" fillId="7" borderId="1" xfId="1" applyFont="1" applyFill="1" applyBorder="1"/>
    <xf numFmtId="0" fontId="2" fillId="7" borderId="1" xfId="0" applyFont="1" applyFill="1" applyBorder="1" applyAlignment="1">
      <alignment horizontal="right"/>
    </xf>
    <xf numFmtId="44" fontId="9" fillId="0" borderId="1" xfId="1" applyFont="1" applyFill="1" applyBorder="1"/>
    <xf numFmtId="0" fontId="2" fillId="3" borderId="1" xfId="0" applyFont="1" applyFill="1" applyBorder="1" applyAlignment="1">
      <alignment horizontal="right"/>
    </xf>
    <xf numFmtId="164" fontId="9" fillId="3" borderId="1" xfId="1" applyNumberFormat="1" applyFont="1" applyFill="1" applyBorder="1"/>
    <xf numFmtId="0" fontId="8" fillId="6" borderId="1" xfId="0" applyFont="1" applyFill="1" applyBorder="1" applyAlignment="1">
      <alignment horizontal="right"/>
    </xf>
    <xf numFmtId="164" fontId="13" fillId="6" borderId="1" xfId="1" applyNumberFormat="1" applyFont="1" applyFill="1" applyBorder="1"/>
    <xf numFmtId="0" fontId="2" fillId="0" borderId="1" xfId="0" applyFont="1" applyBorder="1"/>
    <xf numFmtId="0" fontId="8" fillId="4" borderId="4" xfId="0" applyFont="1" applyFill="1" applyBorder="1"/>
    <xf numFmtId="0" fontId="16" fillId="5" borderId="10" xfId="0" applyFont="1" applyFill="1" applyBorder="1"/>
    <xf numFmtId="0" fontId="0" fillId="5" borderId="11" xfId="0" applyFill="1" applyBorder="1"/>
    <xf numFmtId="0" fontId="17" fillId="5" borderId="12" xfId="0" applyFont="1" applyFill="1" applyBorder="1"/>
    <xf numFmtId="0" fontId="2" fillId="0" borderId="1" xfId="0" applyFont="1" applyBorder="1" applyAlignment="1">
      <alignment horizontal="right"/>
    </xf>
    <xf numFmtId="164" fontId="9" fillId="0" borderId="1" xfId="1" applyNumberFormat="1" applyFont="1" applyFill="1" applyBorder="1"/>
    <xf numFmtId="0" fontId="1" fillId="0" borderId="1" xfId="0" applyFont="1" applyBorder="1" applyAlignment="1">
      <alignment horizontal="left"/>
    </xf>
    <xf numFmtId="0" fontId="14" fillId="0" borderId="1" xfId="0" applyFont="1" applyBorder="1"/>
    <xf numFmtId="0" fontId="3" fillId="5" borderId="4" xfId="0" applyFont="1" applyFill="1" applyBorder="1"/>
    <xf numFmtId="3" fontId="3" fillId="0" borderId="5" xfId="0" applyNumberFormat="1" applyFont="1" applyBorder="1"/>
    <xf numFmtId="0" fontId="16" fillId="5" borderId="10" xfId="3" applyFont="1" applyFill="1" applyBorder="1"/>
    <xf numFmtId="0" fontId="2" fillId="0" borderId="0" xfId="3" applyFont="1" applyAlignment="1">
      <alignment wrapText="1"/>
    </xf>
    <xf numFmtId="0" fontId="2" fillId="0" borderId="0" xfId="3" applyFont="1"/>
    <xf numFmtId="0" fontId="1" fillId="5" borderId="11" xfId="3" applyFill="1" applyBorder="1"/>
    <xf numFmtId="0" fontId="1" fillId="0" borderId="0" xfId="3" applyAlignment="1">
      <alignment wrapText="1"/>
    </xf>
    <xf numFmtId="0" fontId="1" fillId="0" borderId="0" xfId="3"/>
    <xf numFmtId="0" fontId="17" fillId="5" borderId="12" xfId="3" applyFont="1" applyFill="1" applyBorder="1"/>
    <xf numFmtId="0" fontId="8" fillId="4" borderId="4" xfId="3" applyFont="1" applyFill="1" applyBorder="1"/>
    <xf numFmtId="0" fontId="1" fillId="4" borderId="1" xfId="3" applyFill="1" applyBorder="1"/>
    <xf numFmtId="0" fontId="1" fillId="0" borderId="1" xfId="3" applyBorder="1" applyAlignment="1">
      <alignment horizontal="left"/>
    </xf>
    <xf numFmtId="44" fontId="1" fillId="0" borderId="1" xfId="1" applyFont="1" applyBorder="1"/>
    <xf numFmtId="0" fontId="1" fillId="0" borderId="1" xfId="3" applyBorder="1"/>
    <xf numFmtId="0" fontId="2" fillId="7" borderId="1" xfId="3" applyFont="1" applyFill="1" applyBorder="1" applyAlignment="1">
      <alignment horizontal="right"/>
    </xf>
    <xf numFmtId="0" fontId="7" fillId="0" borderId="0" xfId="3" applyFont="1" applyAlignment="1">
      <alignment wrapText="1"/>
    </xf>
    <xf numFmtId="0" fontId="7" fillId="0" borderId="0" xfId="3" applyFont="1"/>
    <xf numFmtId="0" fontId="8" fillId="4" borderId="1" xfId="3" applyFont="1" applyFill="1" applyBorder="1"/>
    <xf numFmtId="0" fontId="8" fillId="4" borderId="1" xfId="3" applyFont="1" applyFill="1" applyBorder="1" applyAlignment="1">
      <alignment horizontal="center"/>
    </xf>
    <xf numFmtId="0" fontId="1" fillId="0" borderId="1" xfId="3" applyBorder="1" applyAlignment="1">
      <alignment wrapText="1"/>
    </xf>
    <xf numFmtId="0" fontId="7" fillId="0" borderId="1" xfId="3" applyFont="1" applyBorder="1" applyAlignment="1">
      <alignment wrapText="1"/>
    </xf>
    <xf numFmtId="0" fontId="1" fillId="0" borderId="1" xfId="3" applyBorder="1" applyAlignment="1">
      <alignment horizontal="right"/>
    </xf>
    <xf numFmtId="0" fontId="6" fillId="0" borderId="1" xfId="3" applyFont="1" applyBorder="1" applyAlignment="1">
      <alignment wrapText="1"/>
    </xf>
    <xf numFmtId="0" fontId="6" fillId="0" borderId="0" xfId="3" applyFont="1"/>
    <xf numFmtId="0" fontId="3" fillId="0" borderId="0" xfId="3" applyFont="1"/>
    <xf numFmtId="3" fontId="3" fillId="0" borderId="11" xfId="3" applyNumberFormat="1" applyFont="1" applyBorder="1"/>
    <xf numFmtId="0" fontId="3" fillId="0" borderId="0" xfId="3" applyFont="1" applyAlignment="1">
      <alignment wrapText="1"/>
    </xf>
    <xf numFmtId="0" fontId="4" fillId="0" borderId="0" xfId="3" applyFont="1"/>
    <xf numFmtId="3" fontId="2" fillId="0" borderId="11" xfId="3" applyNumberFormat="1" applyFont="1" applyBorder="1"/>
    <xf numFmtId="0" fontId="1" fillId="0" borderId="11" xfId="3" applyBorder="1"/>
    <xf numFmtId="0" fontId="1" fillId="0" borderId="1" xfId="0" applyFont="1" applyBorder="1" applyAlignment="1">
      <alignment wrapText="1"/>
    </xf>
    <xf numFmtId="164" fontId="1" fillId="0" borderId="1" xfId="1" applyNumberFormat="1" applyFont="1" applyBorder="1"/>
    <xf numFmtId="0" fontId="24" fillId="0" borderId="0" xfId="4"/>
    <xf numFmtId="44" fontId="24" fillId="0" borderId="0" xfId="5" applyFont="1"/>
    <xf numFmtId="44" fontId="0" fillId="0" borderId="0" xfId="6" applyFont="1"/>
    <xf numFmtId="0" fontId="25" fillId="8" borderId="0" xfId="4" applyFont="1" applyFill="1" applyAlignment="1">
      <alignment horizontal="center"/>
    </xf>
    <xf numFmtId="44" fontId="25" fillId="8" borderId="0" xfId="5" applyFont="1" applyFill="1" applyAlignment="1">
      <alignment horizontal="center"/>
    </xf>
    <xf numFmtId="44" fontId="25" fillId="8" borderId="0" xfId="6" applyFont="1" applyFill="1" applyAlignment="1">
      <alignment horizontal="center"/>
    </xf>
    <xf numFmtId="0" fontId="27" fillId="0" borderId="1" xfId="4" applyFont="1" applyBorder="1" applyAlignment="1">
      <alignment horizontal="left"/>
    </xf>
    <xf numFmtId="4" fontId="27" fillId="0" borderId="1" xfId="4" applyNumberFormat="1" applyFont="1" applyBorder="1" applyAlignment="1">
      <alignment horizontal="right"/>
    </xf>
    <xf numFmtId="3" fontId="27" fillId="0" borderId="1" xfId="4" applyNumberFormat="1" applyFont="1" applyBorder="1" applyAlignment="1">
      <alignment horizontal="right"/>
    </xf>
    <xf numFmtId="44" fontId="27" fillId="0" borderId="1" xfId="5" applyFont="1" applyFill="1" applyBorder="1" applyAlignment="1">
      <alignment horizontal="right"/>
    </xf>
    <xf numFmtId="44" fontId="27" fillId="0" borderId="1" xfId="6" applyFont="1" applyFill="1" applyBorder="1" applyAlignment="1">
      <alignment horizontal="right"/>
    </xf>
    <xf numFmtId="2" fontId="27" fillId="0" borderId="1" xfId="4" applyNumberFormat="1" applyFont="1" applyBorder="1" applyAlignment="1">
      <alignment horizontal="right"/>
    </xf>
    <xf numFmtId="0" fontId="24" fillId="9" borderId="20" xfId="4" applyFill="1" applyBorder="1"/>
    <xf numFmtId="44" fontId="24" fillId="9" borderId="20" xfId="5" applyFont="1" applyFill="1" applyBorder="1"/>
    <xf numFmtId="2" fontId="24" fillId="9" borderId="20" xfId="4" applyNumberFormat="1" applyFill="1" applyBorder="1"/>
    <xf numFmtId="44" fontId="0" fillId="9" borderId="20" xfId="6" applyFont="1" applyFill="1" applyBorder="1"/>
    <xf numFmtId="0" fontId="27" fillId="0" borderId="0" xfId="4" applyFont="1" applyAlignment="1">
      <alignment horizontal="left"/>
    </xf>
    <xf numFmtId="0" fontId="24" fillId="9" borderId="0" xfId="4" applyFill="1"/>
    <xf numFmtId="0" fontId="24" fillId="9" borderId="5" xfId="4" applyFill="1" applyBorder="1"/>
    <xf numFmtId="44" fontId="24" fillId="9" borderId="0" xfId="5" applyFont="1" applyFill="1" applyBorder="1"/>
    <xf numFmtId="2" fontId="24" fillId="9" borderId="0" xfId="4" applyNumberFormat="1" applyFill="1"/>
    <xf numFmtId="44" fontId="2" fillId="9" borderId="0" xfId="6" applyFont="1" applyFill="1" applyBorder="1"/>
    <xf numFmtId="42" fontId="1" fillId="3" borderId="1" xfId="1" applyNumberFormat="1" applyFont="1" applyFill="1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44" fontId="9" fillId="10" borderId="1" xfId="1" applyFont="1" applyFill="1" applyBorder="1"/>
    <xf numFmtId="164" fontId="9" fillId="10" borderId="1" xfId="1" applyNumberFormat="1" applyFont="1" applyFill="1" applyBorder="1"/>
    <xf numFmtId="0" fontId="19" fillId="5" borderId="7" xfId="0" applyFont="1" applyFill="1" applyBorder="1" applyAlignment="1">
      <alignment horizontal="left" vertical="center"/>
    </xf>
    <xf numFmtId="0" fontId="19" fillId="5" borderId="5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19" fillId="5" borderId="9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4" fillId="0" borderId="15" xfId="4" applyBorder="1" applyAlignment="1">
      <alignment horizontal="left" vertical="center" wrapText="1"/>
    </xf>
    <xf numFmtId="0" fontId="24" fillId="0" borderId="16" xfId="4" applyBorder="1" applyAlignment="1">
      <alignment horizontal="left" vertical="center" wrapText="1"/>
    </xf>
    <xf numFmtId="0" fontId="24" fillId="0" borderId="17" xfId="4" applyBorder="1" applyAlignment="1">
      <alignment horizontal="left" vertical="center" wrapText="1"/>
    </xf>
    <xf numFmtId="0" fontId="24" fillId="0" borderId="18" xfId="4" applyBorder="1" applyAlignment="1">
      <alignment horizontal="left" vertical="center" wrapText="1"/>
    </xf>
    <xf numFmtId="0" fontId="24" fillId="0" borderId="0" xfId="4" applyAlignment="1">
      <alignment horizontal="left" vertical="center" wrapText="1"/>
    </xf>
    <xf numFmtId="0" fontId="24" fillId="0" borderId="19" xfId="4" applyBorder="1" applyAlignment="1">
      <alignment horizontal="left" vertical="center" wrapText="1"/>
    </xf>
    <xf numFmtId="0" fontId="24" fillId="0" borderId="21" xfId="4" applyBorder="1" applyAlignment="1">
      <alignment horizontal="left" vertical="center" wrapText="1"/>
    </xf>
    <xf numFmtId="0" fontId="24" fillId="0" borderId="22" xfId="4" applyBorder="1" applyAlignment="1">
      <alignment horizontal="left" vertical="center" wrapText="1"/>
    </xf>
    <xf numFmtId="0" fontId="24" fillId="0" borderId="23" xfId="4" applyBorder="1" applyAlignment="1">
      <alignment horizontal="left" vertical="center" wrapText="1"/>
    </xf>
    <xf numFmtId="0" fontId="1" fillId="2" borderId="1" xfId="3" applyFill="1" applyBorder="1" applyAlignment="1">
      <alignment horizontal="center"/>
    </xf>
    <xf numFmtId="0" fontId="19" fillId="5" borderId="7" xfId="3" applyFont="1" applyFill="1" applyBorder="1" applyAlignment="1">
      <alignment horizontal="left" vertical="center"/>
    </xf>
    <xf numFmtId="0" fontId="19" fillId="5" borderId="8" xfId="3" applyFont="1" applyFill="1" applyBorder="1" applyAlignment="1">
      <alignment horizontal="left" vertical="center"/>
    </xf>
    <xf numFmtId="0" fontId="19" fillId="5" borderId="9" xfId="3" applyFont="1" applyFill="1" applyBorder="1" applyAlignment="1">
      <alignment horizontal="left" vertical="center"/>
    </xf>
    <xf numFmtId="0" fontId="2" fillId="2" borderId="1" xfId="3" applyFont="1" applyFill="1" applyBorder="1" applyAlignment="1">
      <alignment horizontal="center"/>
    </xf>
    <xf numFmtId="0" fontId="1" fillId="0" borderId="3" xfId="3" applyBorder="1" applyAlignment="1">
      <alignment horizontal="center"/>
    </xf>
    <xf numFmtId="0" fontId="1" fillId="0" borderId="4" xfId="3" applyBorder="1" applyAlignment="1">
      <alignment horizontal="center"/>
    </xf>
    <xf numFmtId="0" fontId="15" fillId="4" borderId="1" xfId="3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1" fillId="4" borderId="1" xfId="0" applyFont="1" applyFill="1" applyBorder="1"/>
    <xf numFmtId="0" fontId="1" fillId="0" borderId="1" xfId="0" applyFont="1" applyBorder="1"/>
    <xf numFmtId="0" fontId="3" fillId="5" borderId="4" xfId="3" applyFont="1" applyFill="1" applyBorder="1" applyAlignment="1"/>
    <xf numFmtId="0" fontId="14" fillId="0" borderId="1" xfId="3" applyFont="1" applyBorder="1" applyAlignment="1"/>
    <xf numFmtId="0" fontId="2" fillId="0" borderId="1" xfId="3" applyFont="1" applyBorder="1" applyAlignment="1"/>
  </cellXfs>
  <cellStyles count="7">
    <cellStyle name="Comma" xfId="2" builtinId="3"/>
    <cellStyle name="Currency" xfId="1" builtinId="4"/>
    <cellStyle name="Currency 2" xfId="5" xr:uid="{83DFDAED-7AF7-4E82-A44A-26B86D043369}"/>
    <cellStyle name="Currency 2 2" xfId="6" xr:uid="{123E91F8-AC3B-4C31-9351-2C021024B90C}"/>
    <cellStyle name="Normal" xfId="0" builtinId="0"/>
    <cellStyle name="Normal 2" xfId="3" xr:uid="{B5AA060E-765F-4CD1-AD7C-BE8F2A5D59B8}"/>
    <cellStyle name="Normal 2 2" xfId="4" xr:uid="{BEC940FF-6483-4603-B7B6-9F3FABF6E2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19050</xdr:rowOff>
    </xdr:from>
    <xdr:to>
      <xdr:col>4</xdr:col>
      <xdr:colOff>11901</xdr:colOff>
      <xdr:row>2</xdr:row>
      <xdr:rowOff>342899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008F57-2D69-C020-5C64-F3662377C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9050"/>
          <a:ext cx="3113876" cy="809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1930400</xdr:colOff>
      <xdr:row>2</xdr:row>
      <xdr:rowOff>314850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B114D6-0562-4D86-B5BC-13FD9372E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0"/>
          <a:ext cx="3235325" cy="80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showWhiteSpace="0" view="pageBreakPreview" zoomScaleNormal="100" zoomScaleSheetLayoutView="100" workbookViewId="0">
      <selection activeCell="E45" sqref="E45:E46"/>
    </sheetView>
  </sheetViews>
  <sheetFormatPr defaultRowHeight="12.75"/>
  <cols>
    <col min="1" max="1" width="47.140625" customWidth="1"/>
    <col min="2" max="2" width="17.5703125" customWidth="1"/>
    <col min="3" max="3" width="19" customWidth="1"/>
    <col min="4" max="4" width="18.7109375" customWidth="1"/>
    <col min="5" max="5" width="92.42578125" style="90" customWidth="1"/>
  </cols>
  <sheetData>
    <row r="1" spans="1:5" s="10" customFormat="1" ht="20.25">
      <c r="A1" s="98" t="s">
        <v>0</v>
      </c>
      <c r="B1" s="99"/>
      <c r="C1" s="99"/>
      <c r="D1" s="27"/>
      <c r="E1" s="89"/>
    </row>
    <row r="2" spans="1:5" ht="18" customHeight="1">
      <c r="A2" s="100"/>
      <c r="B2" s="101"/>
      <c r="C2" s="101"/>
      <c r="D2" s="28"/>
    </row>
    <row r="3" spans="1:5" ht="27" customHeight="1">
      <c r="A3" s="102"/>
      <c r="B3" s="103"/>
      <c r="C3" s="103"/>
      <c r="D3" s="29"/>
    </row>
    <row r="4" spans="1:5" ht="15.75">
      <c r="A4" s="34" t="s">
        <v>1</v>
      </c>
      <c r="B4" s="107" t="s">
        <v>2</v>
      </c>
      <c r="C4" s="108"/>
      <c r="D4" s="108"/>
      <c r="E4" s="109"/>
    </row>
    <row r="5" spans="1:5" ht="15.75">
      <c r="A5" s="34" t="s">
        <v>3</v>
      </c>
      <c r="B5" s="107" t="s">
        <v>4</v>
      </c>
      <c r="C5" s="108"/>
      <c r="D5" s="108"/>
      <c r="E5" s="109"/>
    </row>
    <row r="6" spans="1:5" ht="15">
      <c r="A6" s="33" t="s">
        <v>5</v>
      </c>
      <c r="B6" s="104" t="s">
        <v>6</v>
      </c>
      <c r="C6" s="105"/>
      <c r="D6" s="106"/>
    </row>
    <row r="7" spans="1:5">
      <c r="A7" s="113" t="s">
        <v>7</v>
      </c>
      <c r="B7" s="134"/>
      <c r="C7" s="134"/>
      <c r="D7" s="134"/>
    </row>
    <row r="8" spans="1:5">
      <c r="A8" s="134" t="s">
        <v>8</v>
      </c>
      <c r="B8" s="134"/>
      <c r="C8" s="134"/>
      <c r="D8" s="134"/>
    </row>
    <row r="9" spans="1:5">
      <c r="A9" s="134" t="s">
        <v>9</v>
      </c>
      <c r="B9" s="116"/>
      <c r="C9" s="116"/>
      <c r="D9" s="116"/>
    </row>
    <row r="10" spans="1:5">
      <c r="A10" s="134" t="s">
        <v>10</v>
      </c>
      <c r="B10" s="116"/>
      <c r="C10" s="116"/>
      <c r="D10" s="116"/>
    </row>
    <row r="11" spans="1:5">
      <c r="A11" s="135"/>
      <c r="B11" s="135"/>
      <c r="C11" s="135"/>
      <c r="D11" s="135"/>
    </row>
    <row r="12" spans="1:5" ht="25.5" customHeight="1">
      <c r="A12" s="114"/>
      <c r="B12" s="110" t="s">
        <v>11</v>
      </c>
      <c r="C12" s="111" t="s">
        <v>12</v>
      </c>
      <c r="D12" s="112" t="s">
        <v>13</v>
      </c>
    </row>
    <row r="13" spans="1:5" ht="50.45" customHeight="1">
      <c r="A13" s="115"/>
      <c r="B13" s="110"/>
      <c r="C13" s="111"/>
      <c r="D13" s="112"/>
    </row>
    <row r="14" spans="1:5" s="2" customFormat="1">
      <c r="A14" s="26" t="s">
        <v>14</v>
      </c>
      <c r="B14" s="136"/>
      <c r="C14" s="136"/>
      <c r="D14" s="136"/>
      <c r="E14" s="92"/>
    </row>
    <row r="15" spans="1:5" s="2" customFormat="1">
      <c r="A15" s="32" t="s">
        <v>15</v>
      </c>
      <c r="B15" s="11">
        <v>1305436</v>
      </c>
      <c r="C15" s="20">
        <v>1305436</v>
      </c>
      <c r="D15" s="46">
        <f>+C15-B15</f>
        <v>0</v>
      </c>
      <c r="E15" s="92"/>
    </row>
    <row r="16" spans="1:5" s="2" customFormat="1">
      <c r="A16" s="137"/>
      <c r="B16" s="20"/>
      <c r="C16" s="20"/>
      <c r="D16" s="46">
        <f>+C16-B16</f>
        <v>0</v>
      </c>
      <c r="E16" s="92"/>
    </row>
    <row r="17" spans="1:5" s="4" customFormat="1">
      <c r="A17" s="19" t="s">
        <v>16</v>
      </c>
      <c r="B17" s="18">
        <f>SUM(B15:B16)</f>
        <v>1305436</v>
      </c>
      <c r="C17" s="18">
        <f>SUM(C15:C16)</f>
        <v>1305436</v>
      </c>
      <c r="D17" s="18">
        <f>+C17-B17</f>
        <v>0</v>
      </c>
      <c r="E17" s="91"/>
    </row>
    <row r="18" spans="1:5" s="2" customFormat="1">
      <c r="A18" s="137"/>
      <c r="B18" s="9"/>
      <c r="C18" s="9"/>
      <c r="D18" s="137"/>
      <c r="E18" s="92"/>
    </row>
    <row r="19" spans="1:5" s="2" customFormat="1">
      <c r="A19" s="137"/>
      <c r="B19" s="9"/>
      <c r="C19" s="9"/>
      <c r="D19" s="137"/>
      <c r="E19" s="92"/>
    </row>
    <row r="20" spans="1:5" s="2" customFormat="1">
      <c r="A20" s="13" t="s">
        <v>17</v>
      </c>
      <c r="B20" s="16"/>
      <c r="C20" s="16"/>
      <c r="D20" s="17"/>
      <c r="E20" s="92"/>
    </row>
    <row r="21" spans="1:5" s="2" customFormat="1" ht="25.5">
      <c r="A21" s="32" t="s">
        <v>18</v>
      </c>
      <c r="B21" s="11">
        <v>804827</v>
      </c>
      <c r="C21" s="11">
        <f>'Personnel '!I14+300</f>
        <v>812169.4</v>
      </c>
      <c r="D21" s="31">
        <f>+C21-B21</f>
        <v>7342.4000000000233</v>
      </c>
      <c r="E21" s="92" t="s">
        <v>19</v>
      </c>
    </row>
    <row r="22" spans="1:5" s="2" customFormat="1" ht="25.5">
      <c r="A22" s="32" t="s">
        <v>20</v>
      </c>
      <c r="B22" s="11">
        <v>247075</v>
      </c>
      <c r="C22" s="11">
        <f>C21*29.71%</f>
        <v>241295.52874000004</v>
      </c>
      <c r="D22" s="31">
        <f t="shared" ref="D22:D55" si="0">+C22-B22</f>
        <v>-5779.4712599999621</v>
      </c>
      <c r="E22" s="92" t="s">
        <v>21</v>
      </c>
    </row>
    <row r="23" spans="1:5" s="2" customFormat="1">
      <c r="A23" s="32" t="s">
        <v>22</v>
      </c>
      <c r="B23" s="11"/>
      <c r="C23" s="11"/>
      <c r="D23" s="31">
        <f t="shared" si="0"/>
        <v>0</v>
      </c>
      <c r="E23" s="92"/>
    </row>
    <row r="24" spans="1:5" s="2" customFormat="1">
      <c r="A24" s="32" t="s">
        <v>23</v>
      </c>
      <c r="B24" s="11">
        <v>3304</v>
      </c>
      <c r="C24" s="11">
        <v>3116</v>
      </c>
      <c r="D24" s="31">
        <f t="shared" si="0"/>
        <v>-188</v>
      </c>
      <c r="E24" s="92"/>
    </row>
    <row r="25" spans="1:5" s="2" customFormat="1">
      <c r="A25" s="32" t="s">
        <v>24</v>
      </c>
      <c r="B25" s="11"/>
      <c r="C25" s="11"/>
      <c r="D25" s="31">
        <f t="shared" si="0"/>
        <v>0</v>
      </c>
      <c r="E25" s="92"/>
    </row>
    <row r="26" spans="1:5" s="2" customFormat="1">
      <c r="A26" s="32" t="s">
        <v>25</v>
      </c>
      <c r="B26" s="11">
        <v>26070</v>
      </c>
      <c r="C26" s="11">
        <v>21212</v>
      </c>
      <c r="D26" s="31">
        <f t="shared" si="0"/>
        <v>-4858</v>
      </c>
      <c r="E26" s="92" t="s">
        <v>26</v>
      </c>
    </row>
    <row r="27" spans="1:5" s="2" customFormat="1">
      <c r="A27" s="32" t="s">
        <v>27</v>
      </c>
      <c r="B27" s="11">
        <v>5876</v>
      </c>
      <c r="C27" s="11">
        <v>4710</v>
      </c>
      <c r="D27" s="31">
        <f t="shared" si="0"/>
        <v>-1166</v>
      </c>
      <c r="E27" s="92" t="s">
        <v>28</v>
      </c>
    </row>
    <row r="28" spans="1:5" s="2" customFormat="1">
      <c r="A28" s="32" t="s">
        <v>29</v>
      </c>
      <c r="B28" s="11"/>
      <c r="C28" s="11"/>
      <c r="D28" s="31">
        <f t="shared" si="0"/>
        <v>0</v>
      </c>
      <c r="E28" s="92"/>
    </row>
    <row r="29" spans="1:5" s="2" customFormat="1">
      <c r="A29" s="32" t="s">
        <v>30</v>
      </c>
      <c r="B29" s="11">
        <v>11628</v>
      </c>
      <c r="C29" s="11">
        <v>15114</v>
      </c>
      <c r="D29" s="31">
        <f t="shared" si="0"/>
        <v>3486</v>
      </c>
      <c r="E29" s="92" t="s">
        <v>31</v>
      </c>
    </row>
    <row r="30" spans="1:5" s="2" customFormat="1">
      <c r="A30" s="32" t="s">
        <v>32</v>
      </c>
      <c r="B30" s="11">
        <v>3090</v>
      </c>
      <c r="C30" s="11">
        <v>7161</v>
      </c>
      <c r="D30" s="31">
        <f t="shared" si="0"/>
        <v>4071</v>
      </c>
      <c r="E30" s="92" t="s">
        <v>33</v>
      </c>
    </row>
    <row r="31" spans="1:5" s="2" customFormat="1">
      <c r="A31" s="32" t="s">
        <v>34</v>
      </c>
      <c r="B31" s="11"/>
      <c r="C31" s="11"/>
      <c r="D31" s="31">
        <f t="shared" si="0"/>
        <v>0</v>
      </c>
      <c r="E31" s="92"/>
    </row>
    <row r="32" spans="1:5" s="2" customFormat="1">
      <c r="A32" s="32" t="s">
        <v>35</v>
      </c>
      <c r="B32" s="11">
        <v>27860</v>
      </c>
      <c r="C32" s="11">
        <v>25801</v>
      </c>
      <c r="D32" s="31">
        <f t="shared" si="0"/>
        <v>-2059</v>
      </c>
      <c r="E32" s="92" t="s">
        <v>36</v>
      </c>
    </row>
    <row r="33" spans="1:5" s="2" customFormat="1">
      <c r="A33" s="32" t="s">
        <v>37</v>
      </c>
      <c r="B33" s="11"/>
      <c r="C33" s="11">
        <v>60</v>
      </c>
      <c r="D33" s="31">
        <f t="shared" si="0"/>
        <v>60</v>
      </c>
      <c r="E33" s="92"/>
    </row>
    <row r="34" spans="1:5" s="2" customFormat="1">
      <c r="A34" s="32" t="s">
        <v>38</v>
      </c>
      <c r="B34" s="11">
        <v>9205</v>
      </c>
      <c r="C34" s="11">
        <v>2400</v>
      </c>
      <c r="D34" s="31">
        <f t="shared" si="0"/>
        <v>-6805</v>
      </c>
      <c r="E34" s="92" t="s">
        <v>39</v>
      </c>
    </row>
    <row r="35" spans="1:5" s="2" customFormat="1">
      <c r="A35" s="32" t="s">
        <v>40</v>
      </c>
      <c r="B35" s="11">
        <v>129</v>
      </c>
      <c r="C35" s="11">
        <v>129</v>
      </c>
      <c r="D35" s="31">
        <f t="shared" si="0"/>
        <v>0</v>
      </c>
      <c r="E35" s="92"/>
    </row>
    <row r="36" spans="1:5" s="2" customFormat="1">
      <c r="A36" s="32" t="s">
        <v>41</v>
      </c>
      <c r="B36" s="11"/>
      <c r="C36" s="11"/>
      <c r="D36" s="31">
        <f t="shared" si="0"/>
        <v>0</v>
      </c>
      <c r="E36" s="92"/>
    </row>
    <row r="37" spans="1:5" s="2" customFormat="1">
      <c r="A37" s="32" t="s">
        <v>42</v>
      </c>
      <c r="B37" s="11"/>
      <c r="C37" s="11"/>
      <c r="D37" s="31">
        <f t="shared" si="0"/>
        <v>0</v>
      </c>
      <c r="E37" s="92"/>
    </row>
    <row r="38" spans="1:5" s="2" customFormat="1">
      <c r="A38" s="32" t="s">
        <v>43</v>
      </c>
      <c r="B38" s="11"/>
      <c r="C38" s="11"/>
      <c r="D38" s="31">
        <f t="shared" si="0"/>
        <v>0</v>
      </c>
      <c r="E38" s="92"/>
    </row>
    <row r="39" spans="1:5" s="2" customFormat="1">
      <c r="A39" s="32" t="s">
        <v>44</v>
      </c>
      <c r="B39" s="11">
        <v>1211</v>
      </c>
      <c r="C39" s="11">
        <v>785</v>
      </c>
      <c r="D39" s="31">
        <f t="shared" si="0"/>
        <v>-426</v>
      </c>
      <c r="E39" s="92" t="s">
        <v>45</v>
      </c>
    </row>
    <row r="40" spans="1:5" s="2" customFormat="1" ht="25.5">
      <c r="A40" s="32" t="s">
        <v>46</v>
      </c>
      <c r="B40" s="11">
        <v>9169</v>
      </c>
      <c r="C40" s="11">
        <v>17190</v>
      </c>
      <c r="D40" s="31">
        <f t="shared" si="0"/>
        <v>8021</v>
      </c>
      <c r="E40" s="92" t="s">
        <v>47</v>
      </c>
    </row>
    <row r="41" spans="1:5" s="2" customFormat="1">
      <c r="A41" s="32" t="s">
        <v>48</v>
      </c>
      <c r="B41" s="96"/>
      <c r="C41" s="96">
        <v>0</v>
      </c>
      <c r="D41" s="97">
        <f t="shared" si="0"/>
        <v>0</v>
      </c>
      <c r="E41" s="95" t="s">
        <v>49</v>
      </c>
    </row>
    <row r="42" spans="1:5" s="2" customFormat="1">
      <c r="A42" s="32" t="s">
        <v>50</v>
      </c>
      <c r="B42" s="11">
        <v>2008</v>
      </c>
      <c r="C42" s="11">
        <v>1290</v>
      </c>
      <c r="D42" s="31">
        <f t="shared" si="0"/>
        <v>-718</v>
      </c>
      <c r="E42" s="92" t="s">
        <v>51</v>
      </c>
    </row>
    <row r="43" spans="1:5" s="2" customFormat="1">
      <c r="A43" s="32" t="s">
        <v>52</v>
      </c>
      <c r="B43" s="11">
        <v>1545</v>
      </c>
      <c r="C43" s="11">
        <v>564</v>
      </c>
      <c r="D43" s="31">
        <f t="shared" si="0"/>
        <v>-981</v>
      </c>
      <c r="E43" s="92" t="s">
        <v>53</v>
      </c>
    </row>
    <row r="44" spans="1:5" s="2" customFormat="1">
      <c r="A44" s="32" t="s">
        <v>54</v>
      </c>
      <c r="B44" s="11"/>
      <c r="C44" s="11"/>
      <c r="D44" s="31">
        <f t="shared" si="0"/>
        <v>0</v>
      </c>
      <c r="E44" s="92"/>
    </row>
    <row r="45" spans="1:5" s="2" customFormat="1">
      <c r="A45" s="32" t="s">
        <v>55</v>
      </c>
      <c r="B45" s="11"/>
      <c r="C45" s="11"/>
      <c r="D45" s="31">
        <f t="shared" si="0"/>
        <v>0</v>
      </c>
      <c r="E45" s="92"/>
    </row>
    <row r="46" spans="1:5" s="2" customFormat="1">
      <c r="A46" s="32" t="s">
        <v>56</v>
      </c>
      <c r="B46" s="11"/>
      <c r="C46" s="11"/>
      <c r="D46" s="31">
        <f t="shared" si="0"/>
        <v>0</v>
      </c>
      <c r="E46" s="92"/>
    </row>
    <row r="47" spans="1:5" s="2" customFormat="1">
      <c r="A47" s="32" t="s">
        <v>57</v>
      </c>
      <c r="B47" s="11"/>
      <c r="C47" s="11"/>
      <c r="D47" s="31">
        <f t="shared" si="0"/>
        <v>0</v>
      </c>
      <c r="E47" s="92"/>
    </row>
    <row r="48" spans="1:5" s="2" customFormat="1">
      <c r="A48" s="32" t="s">
        <v>58</v>
      </c>
      <c r="B48" s="11"/>
      <c r="C48" s="11"/>
      <c r="D48" s="31">
        <f t="shared" si="0"/>
        <v>0</v>
      </c>
      <c r="E48" s="92"/>
    </row>
    <row r="49" spans="1:5" s="4" customFormat="1">
      <c r="A49" s="137" t="s">
        <v>59</v>
      </c>
      <c r="B49" s="11"/>
      <c r="C49" s="11"/>
      <c r="D49" s="31">
        <f t="shared" si="0"/>
        <v>0</v>
      </c>
      <c r="E49" s="91"/>
    </row>
    <row r="50" spans="1:5" s="3" customFormat="1">
      <c r="A50" s="32" t="s">
        <v>60</v>
      </c>
      <c r="B50" s="11"/>
      <c r="C50" s="11"/>
      <c r="D50" s="31">
        <f t="shared" si="0"/>
        <v>0</v>
      </c>
      <c r="E50" s="93"/>
    </row>
    <row r="51" spans="1:5" s="2" customFormat="1">
      <c r="A51" s="32" t="s">
        <v>61</v>
      </c>
      <c r="B51" s="11"/>
      <c r="C51" s="11"/>
      <c r="D51" s="31">
        <f t="shared" si="0"/>
        <v>0</v>
      </c>
      <c r="E51" s="92"/>
    </row>
    <row r="52" spans="1:5" s="2" customFormat="1">
      <c r="A52" s="32" t="s">
        <v>62</v>
      </c>
      <c r="B52" s="11"/>
      <c r="C52" s="11"/>
      <c r="D52" s="31">
        <f t="shared" si="0"/>
        <v>0</v>
      </c>
      <c r="E52" s="92"/>
    </row>
    <row r="53" spans="1:5" s="2" customFormat="1">
      <c r="A53" s="32" t="s">
        <v>63</v>
      </c>
      <c r="B53" s="11"/>
      <c r="C53" s="11"/>
      <c r="D53" s="31">
        <f t="shared" si="0"/>
        <v>0</v>
      </c>
      <c r="E53" s="92"/>
    </row>
    <row r="54" spans="1:5" s="2" customFormat="1">
      <c r="A54" s="32" t="s">
        <v>64</v>
      </c>
      <c r="B54" s="8"/>
      <c r="C54" s="8"/>
      <c r="D54" s="31">
        <f t="shared" si="0"/>
        <v>0</v>
      </c>
      <c r="E54" s="92"/>
    </row>
    <row r="55" spans="1:5" s="3" customFormat="1">
      <c r="A55" s="12"/>
      <c r="B55" s="14"/>
      <c r="C55" s="15"/>
      <c r="D55" s="31">
        <f t="shared" si="0"/>
        <v>0</v>
      </c>
      <c r="E55" s="93"/>
    </row>
    <row r="56" spans="1:5" s="3" customFormat="1">
      <c r="A56" s="21" t="s">
        <v>65</v>
      </c>
      <c r="B56" s="22">
        <f>SUM(B21:B55)</f>
        <v>1152997</v>
      </c>
      <c r="C56" s="22">
        <f>SUM(C21:C55)</f>
        <v>1152996.9287400001</v>
      </c>
      <c r="D56" s="22">
        <f>SUM(D21:D55)</f>
        <v>-7.1259999938774854E-2</v>
      </c>
      <c r="E56" s="93"/>
    </row>
    <row r="57" spans="1:5" s="3" customFormat="1">
      <c r="A57" s="30" t="s">
        <v>66</v>
      </c>
      <c r="B57" s="31">
        <v>152439</v>
      </c>
      <c r="C57" s="31">
        <f>C56*13.221%+1</f>
        <v>152438.7239487154</v>
      </c>
      <c r="D57" s="31">
        <f>D56*13.221%</f>
        <v>-9.4212845919054225E-3</v>
      </c>
      <c r="E57" s="92"/>
    </row>
    <row r="58" spans="1:5" s="3" customFormat="1">
      <c r="A58" s="30" t="s">
        <v>67</v>
      </c>
      <c r="B58" s="31">
        <f>+B56+B57</f>
        <v>1305436</v>
      </c>
      <c r="C58" s="31">
        <f>+C56+C57</f>
        <v>1305435.6526887156</v>
      </c>
      <c r="D58" s="31">
        <f t="shared" ref="D58" si="1">+D56+D57</f>
        <v>-8.068128453068027E-2</v>
      </c>
      <c r="E58" s="93"/>
    </row>
    <row r="59" spans="1:5" s="3" customFormat="1" ht="13.15" customHeight="1">
      <c r="A59" s="25"/>
      <c r="B59" s="14"/>
      <c r="C59" s="14"/>
      <c r="D59" s="14"/>
      <c r="E59" s="93"/>
    </row>
    <row r="60" spans="1:5" s="3" customFormat="1">
      <c r="A60" s="23" t="s">
        <v>68</v>
      </c>
      <c r="B60" s="24">
        <f>B17-B58</f>
        <v>0</v>
      </c>
      <c r="C60" s="24">
        <f>C17-C58</f>
        <v>0.34731128439307213</v>
      </c>
      <c r="D60" s="24">
        <f>+C60-B60</f>
        <v>0.34731128439307213</v>
      </c>
      <c r="E60" s="93"/>
    </row>
    <row r="61" spans="1:5" s="1" customFormat="1" ht="15.75">
      <c r="C61" s="5"/>
      <c r="D61" s="35"/>
      <c r="E61" s="94"/>
    </row>
    <row r="62" spans="1:5" ht="15">
      <c r="A62" s="6"/>
      <c r="B62" s="6"/>
      <c r="C62" s="7"/>
      <c r="D62" s="7"/>
    </row>
  </sheetData>
  <customSheetViews>
    <customSheetView guid="{8079C0F3-67D7-4104-90C3-20AE30003853}" showPageBreaks="1" fitToPage="1" printArea="1" view="pageLayout">
      <selection activeCell="F13" sqref="F13"/>
      <pageMargins left="0" right="0" top="0" bottom="0" header="0" footer="0"/>
      <printOptions horizontalCentered="1" verticalCentered="1"/>
      <pageSetup scale="96" orientation="portrait" r:id="rId1"/>
    </customSheetView>
  </customSheetViews>
  <mergeCells count="13">
    <mergeCell ref="B12:B13"/>
    <mergeCell ref="C12:C13"/>
    <mergeCell ref="D12:D13"/>
    <mergeCell ref="A7:D7"/>
    <mergeCell ref="A8:D8"/>
    <mergeCell ref="A12:A13"/>
    <mergeCell ref="A9:D9"/>
    <mergeCell ref="A10:D10"/>
    <mergeCell ref="A1:C3"/>
    <mergeCell ref="A11:D11"/>
    <mergeCell ref="B6:D6"/>
    <mergeCell ref="B4:E4"/>
    <mergeCell ref="B5:E5"/>
  </mergeCells>
  <printOptions horizontalCentered="1" verticalCentered="1"/>
  <pageMargins left="0.7" right="0.7" top="0.75" bottom="0.75" header="0.3" footer="0.3"/>
  <pageSetup scale="74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B1DE1-8BB5-4506-9324-101BA10064FC}">
  <sheetPr>
    <pageSetUpPr fitToPage="1"/>
  </sheetPr>
  <dimension ref="A3:P21"/>
  <sheetViews>
    <sheetView zoomScale="110" zoomScaleNormal="110" workbookViewId="0">
      <selection activeCell="B26" sqref="B26"/>
    </sheetView>
  </sheetViews>
  <sheetFormatPr defaultColWidth="9.140625" defaultRowHeight="15"/>
  <cols>
    <col min="1" max="1" width="21.5703125" style="66" bestFit="1" customWidth="1"/>
    <col min="2" max="2" width="39.7109375" style="66" bestFit="1" customWidth="1"/>
    <col min="3" max="3" width="4.7109375" style="66" bestFit="1" customWidth="1"/>
    <col min="4" max="4" width="9.85546875" style="66" bestFit="1" customWidth="1"/>
    <col min="5" max="5" width="5.42578125" style="66" bestFit="1" customWidth="1"/>
    <col min="6" max="6" width="7.85546875" style="66" bestFit="1" customWidth="1"/>
    <col min="7" max="7" width="12" style="67" bestFit="1" customWidth="1"/>
    <col min="8" max="8" width="10.85546875" style="66" bestFit="1" customWidth="1"/>
    <col min="9" max="9" width="16.7109375" style="68" bestFit="1" customWidth="1"/>
    <col min="10" max="11" width="9.140625" style="66"/>
    <col min="12" max="12" width="12.5703125" style="66" bestFit="1" customWidth="1"/>
    <col min="13" max="16384" width="9.140625" style="66"/>
  </cols>
  <sheetData>
    <row r="3" spans="1:16" ht="15.75" thickBot="1"/>
    <row r="4" spans="1:16">
      <c r="A4" s="69" t="s">
        <v>69</v>
      </c>
      <c r="B4" s="69" t="s">
        <v>70</v>
      </c>
      <c r="C4" s="69" t="s">
        <v>71</v>
      </c>
      <c r="D4" s="69" t="s">
        <v>72</v>
      </c>
      <c r="E4" s="69" t="s">
        <v>73</v>
      </c>
      <c r="F4" s="69" t="s">
        <v>74</v>
      </c>
      <c r="G4" s="70" t="s">
        <v>75</v>
      </c>
      <c r="H4" s="69" t="s">
        <v>76</v>
      </c>
      <c r="I4" s="71" t="s">
        <v>77</v>
      </c>
      <c r="K4" s="117" t="s">
        <v>78</v>
      </c>
      <c r="L4" s="118"/>
      <c r="M4" s="118"/>
      <c r="N4" s="118"/>
      <c r="O4" s="118"/>
      <c r="P4" s="119"/>
    </row>
    <row r="5" spans="1:16">
      <c r="A5" s="72"/>
      <c r="B5" s="72" t="s">
        <v>79</v>
      </c>
      <c r="C5" s="72" t="s">
        <v>80</v>
      </c>
      <c r="D5" s="73">
        <v>18.75</v>
      </c>
      <c r="E5" s="72" t="s">
        <v>81</v>
      </c>
      <c r="F5" s="74">
        <v>40</v>
      </c>
      <c r="G5" s="75">
        <f>D5*2080</f>
        <v>39000</v>
      </c>
      <c r="H5" s="77">
        <v>17</v>
      </c>
      <c r="I5" s="76">
        <f t="shared" ref="I5:I9" si="0">G5*H5</f>
        <v>663000</v>
      </c>
      <c r="K5" s="120"/>
      <c r="L5" s="121"/>
      <c r="M5" s="121"/>
      <c r="N5" s="121"/>
      <c r="O5" s="121"/>
      <c r="P5" s="122"/>
    </row>
    <row r="6" spans="1:16">
      <c r="A6" s="72"/>
      <c r="B6" s="72" t="s">
        <v>82</v>
      </c>
      <c r="C6" s="72" t="s">
        <v>80</v>
      </c>
      <c r="D6" s="73">
        <v>51203</v>
      </c>
      <c r="E6" s="72" t="s">
        <v>83</v>
      </c>
      <c r="F6" s="74">
        <v>40</v>
      </c>
      <c r="G6" s="75">
        <f>D6</f>
        <v>51203</v>
      </c>
      <c r="H6" s="77">
        <v>1</v>
      </c>
      <c r="I6" s="76">
        <f t="shared" si="0"/>
        <v>51203</v>
      </c>
      <c r="K6" s="120"/>
      <c r="L6" s="121"/>
      <c r="M6" s="121"/>
      <c r="N6" s="121"/>
      <c r="O6" s="121"/>
      <c r="P6" s="122"/>
    </row>
    <row r="7" spans="1:16">
      <c r="A7" s="72"/>
      <c r="B7" s="72" t="s">
        <v>84</v>
      </c>
      <c r="C7" s="72" t="s">
        <v>80</v>
      </c>
      <c r="D7" s="73">
        <v>56451</v>
      </c>
      <c r="E7" s="72" t="s">
        <v>83</v>
      </c>
      <c r="F7" s="74">
        <v>40</v>
      </c>
      <c r="G7" s="75">
        <f>D7</f>
        <v>56451</v>
      </c>
      <c r="H7" s="77">
        <v>1</v>
      </c>
      <c r="I7" s="76">
        <f t="shared" si="0"/>
        <v>56451</v>
      </c>
      <c r="K7" s="120"/>
      <c r="L7" s="121"/>
      <c r="M7" s="121"/>
      <c r="N7" s="121"/>
      <c r="O7" s="121"/>
      <c r="P7" s="122"/>
    </row>
    <row r="8" spans="1:16">
      <c r="A8" s="72"/>
      <c r="B8" s="72" t="s">
        <v>85</v>
      </c>
      <c r="C8" s="72" t="s">
        <v>80</v>
      </c>
      <c r="D8" s="73">
        <v>77426</v>
      </c>
      <c r="E8" s="72" t="s">
        <v>83</v>
      </c>
      <c r="F8" s="74">
        <v>40</v>
      </c>
      <c r="G8" s="75">
        <f>D8</f>
        <v>77426</v>
      </c>
      <c r="H8" s="77">
        <v>0.4</v>
      </c>
      <c r="I8" s="76">
        <f t="shared" si="0"/>
        <v>30970.400000000001</v>
      </c>
      <c r="K8" s="120"/>
      <c r="L8" s="121"/>
      <c r="M8" s="121"/>
      <c r="N8" s="121"/>
      <c r="O8" s="121"/>
      <c r="P8" s="122"/>
    </row>
    <row r="9" spans="1:16">
      <c r="A9" s="72"/>
      <c r="B9" s="72"/>
      <c r="C9" s="72"/>
      <c r="D9" s="73"/>
      <c r="E9" s="72"/>
      <c r="F9" s="74"/>
      <c r="G9" s="75"/>
      <c r="H9" s="77"/>
      <c r="I9" s="76">
        <f t="shared" si="0"/>
        <v>0</v>
      </c>
      <c r="K9" s="120"/>
      <c r="L9" s="121"/>
      <c r="M9" s="121"/>
      <c r="N9" s="121"/>
      <c r="O9" s="121"/>
      <c r="P9" s="122"/>
    </row>
    <row r="10" spans="1:16" ht="15.75" thickBot="1">
      <c r="A10" s="78"/>
      <c r="B10" s="78" t="s">
        <v>86</v>
      </c>
      <c r="C10" s="78"/>
      <c r="D10" s="78"/>
      <c r="E10" s="78"/>
      <c r="F10" s="78"/>
      <c r="G10" s="79"/>
      <c r="H10" s="80">
        <f>SUM(H5:H8)</f>
        <v>19.399999999999999</v>
      </c>
      <c r="I10" s="81">
        <f>SUM(I5:I8)</f>
        <v>801624.4</v>
      </c>
      <c r="K10" s="120"/>
      <c r="L10" s="121"/>
      <c r="M10" s="121"/>
      <c r="N10" s="121"/>
      <c r="O10" s="121"/>
      <c r="P10" s="122"/>
    </row>
    <row r="11" spans="1:16" ht="15.75" thickTop="1">
      <c r="A11" s="82"/>
      <c r="B11" s="72" t="s">
        <v>87</v>
      </c>
      <c r="C11" s="72"/>
      <c r="D11" s="73">
        <v>8245</v>
      </c>
      <c r="E11" s="72" t="s">
        <v>83</v>
      </c>
      <c r="F11" s="74">
        <v>40</v>
      </c>
      <c r="G11" s="75">
        <f>D11</f>
        <v>8245</v>
      </c>
      <c r="H11" s="77"/>
      <c r="I11" s="76">
        <f>G11</f>
        <v>8245</v>
      </c>
      <c r="K11" s="120"/>
      <c r="L11" s="121"/>
      <c r="M11" s="121"/>
      <c r="N11" s="121"/>
      <c r="O11" s="121"/>
      <c r="P11" s="122"/>
    </row>
    <row r="12" spans="1:16">
      <c r="A12" s="82"/>
      <c r="B12" s="72" t="s">
        <v>88</v>
      </c>
      <c r="C12" s="72"/>
      <c r="D12" s="73">
        <v>2000</v>
      </c>
      <c r="E12" s="72" t="s">
        <v>83</v>
      </c>
      <c r="F12" s="74">
        <v>40</v>
      </c>
      <c r="G12" s="75">
        <f>D12</f>
        <v>2000</v>
      </c>
      <c r="H12" s="77"/>
      <c r="I12" s="76">
        <f>G12</f>
        <v>2000</v>
      </c>
      <c r="K12" s="120"/>
      <c r="L12" s="121"/>
      <c r="M12" s="121"/>
      <c r="N12" s="121"/>
      <c r="O12" s="121"/>
      <c r="P12" s="122"/>
    </row>
    <row r="13" spans="1:16" ht="15.75" thickBot="1">
      <c r="A13" s="78"/>
      <c r="B13" s="78" t="s">
        <v>86</v>
      </c>
      <c r="C13" s="78"/>
      <c r="D13" s="78"/>
      <c r="E13" s="78"/>
      <c r="F13" s="78"/>
      <c r="G13" s="79"/>
      <c r="H13" s="80"/>
      <c r="I13" s="81">
        <f>SUM(I11:I12)</f>
        <v>10245</v>
      </c>
      <c r="K13" s="120"/>
      <c r="L13" s="121"/>
      <c r="M13" s="121"/>
      <c r="N13" s="121"/>
      <c r="O13" s="121"/>
      <c r="P13" s="122"/>
    </row>
    <row r="14" spans="1:16" ht="15.75" thickTop="1">
      <c r="A14" s="83"/>
      <c r="B14" s="84"/>
      <c r="C14" s="83"/>
      <c r="D14" s="83"/>
      <c r="E14" s="83"/>
      <c r="F14" s="83"/>
      <c r="G14" s="85"/>
      <c r="H14" s="86"/>
      <c r="I14" s="87">
        <f>I10+I13</f>
        <v>811869.4</v>
      </c>
      <c r="K14" s="120"/>
      <c r="L14" s="121"/>
      <c r="M14" s="121"/>
      <c r="N14" s="121"/>
      <c r="O14" s="121"/>
      <c r="P14" s="122"/>
    </row>
    <row r="15" spans="1:16">
      <c r="A15"/>
      <c r="B15"/>
      <c r="C15"/>
      <c r="D15"/>
      <c r="E15"/>
      <c r="F15"/>
      <c r="G15"/>
      <c r="H15"/>
      <c r="I15"/>
      <c r="K15" s="120"/>
      <c r="L15" s="121"/>
      <c r="M15" s="121"/>
      <c r="N15" s="121"/>
      <c r="O15" s="121"/>
      <c r="P15" s="122"/>
    </row>
    <row r="16" spans="1:16">
      <c r="A16"/>
      <c r="B16"/>
      <c r="C16"/>
      <c r="D16"/>
      <c r="E16"/>
      <c r="F16"/>
      <c r="G16"/>
      <c r="H16"/>
      <c r="I16"/>
      <c r="K16" s="120"/>
      <c r="L16" s="121"/>
      <c r="M16" s="121"/>
      <c r="N16" s="121"/>
      <c r="O16" s="121"/>
      <c r="P16" s="122"/>
    </row>
    <row r="17" spans="1:16">
      <c r="A17"/>
      <c r="B17"/>
      <c r="C17"/>
      <c r="D17"/>
      <c r="E17"/>
      <c r="F17"/>
      <c r="G17"/>
      <c r="H17"/>
      <c r="I17"/>
      <c r="K17" s="120"/>
      <c r="L17" s="121"/>
      <c r="M17" s="121"/>
      <c r="N17" s="121"/>
      <c r="O17" s="121"/>
      <c r="P17" s="122"/>
    </row>
    <row r="18" spans="1:16" ht="15.75" thickBot="1">
      <c r="A18"/>
      <c r="B18"/>
      <c r="C18"/>
      <c r="D18"/>
      <c r="E18"/>
      <c r="F18"/>
      <c r="G18"/>
      <c r="H18"/>
      <c r="I18"/>
      <c r="K18" s="123"/>
      <c r="L18" s="124"/>
      <c r="M18" s="124"/>
      <c r="N18" s="124"/>
      <c r="O18" s="124"/>
      <c r="P18" s="125"/>
    </row>
    <row r="19" spans="1:16">
      <c r="A19"/>
      <c r="B19"/>
      <c r="C19"/>
      <c r="D19"/>
      <c r="E19"/>
      <c r="F19"/>
      <c r="G19"/>
      <c r="H19"/>
      <c r="I19"/>
    </row>
    <row r="20" spans="1:16">
      <c r="A20"/>
      <c r="B20"/>
      <c r="C20"/>
      <c r="D20"/>
      <c r="E20"/>
      <c r="F20"/>
      <c r="G20"/>
      <c r="H20"/>
      <c r="I20"/>
    </row>
    <row r="21" spans="1:16">
      <c r="A21"/>
      <c r="B21"/>
      <c r="C21"/>
      <c r="D21"/>
      <c r="E21"/>
      <c r="F21"/>
      <c r="G21"/>
      <c r="H21"/>
      <c r="I21"/>
    </row>
  </sheetData>
  <mergeCells count="1">
    <mergeCell ref="K4:P18"/>
  </mergeCells>
  <pageMargins left="0.7" right="0.7" top="0.75" bottom="0.75" header="0.3" footer="0.3"/>
  <pageSetup scale="74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6558-B5EC-45D7-A23C-16F269D2DCCC}">
  <sheetPr>
    <pageSetUpPr fitToPage="1"/>
  </sheetPr>
  <dimension ref="A1:C60"/>
  <sheetViews>
    <sheetView tabSelected="1" showWhiteSpace="0" view="pageBreakPreview" zoomScaleNormal="100" zoomScaleSheetLayoutView="100" workbookViewId="0">
      <selection activeCell="C45" sqref="C45"/>
    </sheetView>
  </sheetViews>
  <sheetFormatPr defaultColWidth="8.7109375" defaultRowHeight="12.75"/>
  <cols>
    <col min="1" max="1" width="43.28515625" style="41" customWidth="1"/>
    <col min="2" max="2" width="18.7109375" style="41" customWidth="1"/>
    <col min="3" max="3" width="86" style="40" customWidth="1"/>
    <col min="4" max="16384" width="8.7109375" style="41"/>
  </cols>
  <sheetData>
    <row r="1" spans="1:3" s="38" customFormat="1" ht="20.25">
      <c r="A1" s="127" t="s">
        <v>0</v>
      </c>
      <c r="B1" s="36"/>
      <c r="C1" s="37"/>
    </row>
    <row r="2" spans="1:3" ht="18" customHeight="1">
      <c r="A2" s="128"/>
      <c r="B2" s="39"/>
    </row>
    <row r="3" spans="1:3" ht="27" customHeight="1">
      <c r="A3" s="129"/>
      <c r="B3" s="42"/>
    </row>
    <row r="4" spans="1:3" ht="15.75">
      <c r="A4" s="138" t="s">
        <v>89</v>
      </c>
      <c r="B4" s="138"/>
    </row>
    <row r="5" spans="1:3" ht="15.75">
      <c r="A5" s="138" t="s">
        <v>90</v>
      </c>
      <c r="B5" s="138"/>
    </row>
    <row r="6" spans="1:3" ht="15">
      <c r="A6" s="139" t="s">
        <v>91</v>
      </c>
      <c r="B6" s="139"/>
    </row>
    <row r="7" spans="1:3">
      <c r="A7" s="130" t="s">
        <v>7</v>
      </c>
      <c r="B7" s="126"/>
    </row>
    <row r="8" spans="1:3">
      <c r="A8" s="126" t="s">
        <v>8</v>
      </c>
      <c r="B8" s="126"/>
    </row>
    <row r="9" spans="1:3">
      <c r="A9" s="126" t="s">
        <v>9</v>
      </c>
      <c r="B9" s="126"/>
    </row>
    <row r="10" spans="1:3">
      <c r="A10" s="126" t="s">
        <v>10</v>
      </c>
      <c r="B10" s="126"/>
    </row>
    <row r="11" spans="1:3">
      <c r="A11" s="140"/>
      <c r="B11" s="140"/>
    </row>
    <row r="12" spans="1:3" ht="25.5" customHeight="1">
      <c r="A12" s="131"/>
      <c r="B12" s="133" t="s">
        <v>92</v>
      </c>
    </row>
    <row r="13" spans="1:3" ht="30" customHeight="1">
      <c r="A13" s="132"/>
      <c r="B13" s="133"/>
    </row>
    <row r="14" spans="1:3">
      <c r="A14" s="43" t="s">
        <v>14</v>
      </c>
      <c r="B14" s="44"/>
    </row>
    <row r="15" spans="1:3">
      <c r="A15" s="45" t="s">
        <v>15</v>
      </c>
      <c r="B15" s="46">
        <f>'Year 2 Budget Worksheet'!C15</f>
        <v>1305436</v>
      </c>
    </row>
    <row r="16" spans="1:3">
      <c r="A16" s="45" t="s">
        <v>93</v>
      </c>
      <c r="B16" s="46">
        <v>0</v>
      </c>
    </row>
    <row r="17" spans="1:3">
      <c r="A17" s="45" t="s">
        <v>94</v>
      </c>
      <c r="B17" s="46">
        <v>0</v>
      </c>
    </row>
    <row r="18" spans="1:3">
      <c r="A18" s="45" t="s">
        <v>95</v>
      </c>
      <c r="B18" s="46">
        <v>0</v>
      </c>
    </row>
    <row r="19" spans="1:3">
      <c r="A19" s="45" t="s">
        <v>96</v>
      </c>
      <c r="B19" s="46">
        <v>0</v>
      </c>
    </row>
    <row r="20" spans="1:3">
      <c r="A20" s="47"/>
      <c r="B20" s="46">
        <v>0</v>
      </c>
    </row>
    <row r="21" spans="1:3" s="50" customFormat="1">
      <c r="A21" s="48" t="s">
        <v>16</v>
      </c>
      <c r="B21" s="18">
        <f>SUM(B15:B20)</f>
        <v>1305436</v>
      </c>
      <c r="C21" s="49"/>
    </row>
    <row r="22" spans="1:3">
      <c r="A22" s="47"/>
      <c r="B22" s="47"/>
    </row>
    <row r="23" spans="1:3">
      <c r="A23" s="47"/>
      <c r="B23" s="47"/>
    </row>
    <row r="24" spans="1:3">
      <c r="A24" s="51" t="s">
        <v>17</v>
      </c>
      <c r="B24" s="52"/>
    </row>
    <row r="25" spans="1:3">
      <c r="A25" s="45" t="s">
        <v>18</v>
      </c>
      <c r="B25" s="46">
        <f>'Year 2 Budget Worksheet'!C21</f>
        <v>812169.4</v>
      </c>
      <c r="C25" s="53" t="s">
        <v>97</v>
      </c>
    </row>
    <row r="26" spans="1:3" ht="114.75">
      <c r="A26" s="45" t="s">
        <v>20</v>
      </c>
      <c r="B26" s="46">
        <f>'Year 2 Budget Worksheet'!C22</f>
        <v>241295.52874000004</v>
      </c>
      <c r="C26" s="53" t="s">
        <v>98</v>
      </c>
    </row>
    <row r="27" spans="1:3">
      <c r="A27" s="45" t="s">
        <v>22</v>
      </c>
      <c r="B27" s="46">
        <f>'Year 2 Budget Worksheet'!C23</f>
        <v>0</v>
      </c>
      <c r="C27" s="53"/>
    </row>
    <row r="28" spans="1:3">
      <c r="A28" s="45" t="s">
        <v>23</v>
      </c>
      <c r="B28" s="46">
        <f>'Year 2 Budget Worksheet'!C24</f>
        <v>3116</v>
      </c>
      <c r="C28" s="53" t="s">
        <v>99</v>
      </c>
    </row>
    <row r="29" spans="1:3">
      <c r="A29" s="45" t="s">
        <v>24</v>
      </c>
      <c r="B29" s="46">
        <f>'Year 2 Budget Worksheet'!C25</f>
        <v>0</v>
      </c>
      <c r="C29" s="53" t="s">
        <v>100</v>
      </c>
    </row>
    <row r="30" spans="1:3" ht="63" customHeight="1">
      <c r="A30" s="45" t="s">
        <v>25</v>
      </c>
      <c r="B30" s="46">
        <f>'Year 2 Budget Worksheet'!C26</f>
        <v>21212</v>
      </c>
      <c r="C30" s="53" t="s">
        <v>101</v>
      </c>
    </row>
    <row r="31" spans="1:3" ht="25.5">
      <c r="A31" s="45" t="s">
        <v>27</v>
      </c>
      <c r="B31" s="46">
        <f>'Year 2 Budget Worksheet'!C27</f>
        <v>4710</v>
      </c>
      <c r="C31" s="53" t="s">
        <v>102</v>
      </c>
    </row>
    <row r="32" spans="1:3">
      <c r="A32" s="45" t="s">
        <v>29</v>
      </c>
      <c r="B32" s="46">
        <f>'Year 2 Budget Worksheet'!C28</f>
        <v>0</v>
      </c>
      <c r="C32" s="53"/>
    </row>
    <row r="33" spans="1:3" ht="25.5">
      <c r="A33" s="45" t="s">
        <v>30</v>
      </c>
      <c r="B33" s="46">
        <f>'Year 2 Budget Worksheet'!C29</f>
        <v>15114</v>
      </c>
      <c r="C33" s="53" t="s">
        <v>103</v>
      </c>
    </row>
    <row r="34" spans="1:3" ht="24.95" customHeight="1">
      <c r="A34" s="45" t="s">
        <v>32</v>
      </c>
      <c r="B34" s="46">
        <f>'Year 2 Budget Worksheet'!C30</f>
        <v>7161</v>
      </c>
      <c r="C34" s="53" t="s">
        <v>104</v>
      </c>
    </row>
    <row r="35" spans="1:3">
      <c r="A35" s="45" t="s">
        <v>34</v>
      </c>
      <c r="B35" s="46">
        <f>'Year 2 Budget Worksheet'!C31</f>
        <v>0</v>
      </c>
      <c r="C35" s="53"/>
    </row>
    <row r="36" spans="1:3">
      <c r="A36" s="45" t="s">
        <v>35</v>
      </c>
      <c r="B36" s="46">
        <f>'Year 2 Budget Worksheet'!C32</f>
        <v>25801</v>
      </c>
      <c r="C36" s="53" t="s">
        <v>105</v>
      </c>
    </row>
    <row r="37" spans="1:3" ht="25.5">
      <c r="A37" s="45" t="s">
        <v>37</v>
      </c>
      <c r="B37" s="46">
        <f>'Year 2 Budget Worksheet'!C33</f>
        <v>60</v>
      </c>
      <c r="C37" s="53" t="s">
        <v>106</v>
      </c>
    </row>
    <row r="38" spans="1:3">
      <c r="A38" s="45" t="s">
        <v>38</v>
      </c>
      <c r="B38" s="46">
        <f>'Year 2 Budget Worksheet'!C34</f>
        <v>2400</v>
      </c>
      <c r="C38" s="53" t="s">
        <v>107</v>
      </c>
    </row>
    <row r="39" spans="1:3" ht="25.5">
      <c r="A39" s="45" t="s">
        <v>40</v>
      </c>
      <c r="B39" s="46">
        <f>'Year 2 Budget Worksheet'!C35</f>
        <v>129</v>
      </c>
      <c r="C39" s="53" t="s">
        <v>108</v>
      </c>
    </row>
    <row r="40" spans="1:3" s="50" customFormat="1">
      <c r="A40" s="47" t="s">
        <v>41</v>
      </c>
      <c r="B40" s="46">
        <f>'Year 2 Budget Worksheet'!C36</f>
        <v>0</v>
      </c>
      <c r="C40" s="54"/>
    </row>
    <row r="41" spans="1:3" s="57" customFormat="1">
      <c r="A41" s="45" t="s">
        <v>42</v>
      </c>
      <c r="B41" s="46">
        <f>'Year 2 Budget Worksheet'!C37</f>
        <v>0</v>
      </c>
      <c r="C41" s="53"/>
    </row>
    <row r="42" spans="1:3" s="57" customFormat="1">
      <c r="A42" s="45" t="s">
        <v>43</v>
      </c>
      <c r="B42" s="46">
        <f>'Year 2 Budget Worksheet'!C38</f>
        <v>0</v>
      </c>
      <c r="C42" s="56"/>
    </row>
    <row r="43" spans="1:3" s="57" customFormat="1">
      <c r="A43" s="45" t="s">
        <v>44</v>
      </c>
      <c r="B43" s="46">
        <f>'Year 2 Budget Worksheet'!C39</f>
        <v>785</v>
      </c>
      <c r="C43" s="53" t="s">
        <v>109</v>
      </c>
    </row>
    <row r="44" spans="1:3" s="57" customFormat="1" ht="38.25">
      <c r="A44" s="45" t="s">
        <v>46</v>
      </c>
      <c r="B44" s="46">
        <f>'Year 2 Budget Worksheet'!C40</f>
        <v>17190</v>
      </c>
      <c r="C44" s="64" t="s">
        <v>110</v>
      </c>
    </row>
    <row r="45" spans="1:3" s="57" customFormat="1">
      <c r="A45" s="45" t="s">
        <v>48</v>
      </c>
      <c r="B45" s="46">
        <f>'Year 2 Budget Worksheet'!C41</f>
        <v>0</v>
      </c>
      <c r="C45" s="64"/>
    </row>
    <row r="46" spans="1:3" s="57" customFormat="1" ht="25.5">
      <c r="A46" s="32" t="s">
        <v>50</v>
      </c>
      <c r="B46" s="46">
        <f>'Year 2 Budget Worksheet'!C42</f>
        <v>1290</v>
      </c>
      <c r="C46" s="64" t="s">
        <v>111</v>
      </c>
    </row>
    <row r="47" spans="1:3" s="57" customFormat="1" ht="25.5">
      <c r="A47" s="45" t="s">
        <v>52</v>
      </c>
      <c r="B47" s="46">
        <f>'Year 2 Budget Worksheet'!C43</f>
        <v>564</v>
      </c>
      <c r="C47" s="53" t="s">
        <v>112</v>
      </c>
    </row>
    <row r="48" spans="1:3" s="57" customFormat="1">
      <c r="A48" s="55"/>
      <c r="B48" s="46"/>
      <c r="C48" s="56"/>
    </row>
    <row r="49" spans="1:3" s="57" customFormat="1">
      <c r="A49" s="21" t="s">
        <v>67</v>
      </c>
      <c r="B49" s="88">
        <f>SUM(B25:B47)</f>
        <v>1152996.9287400001</v>
      </c>
      <c r="C49" s="56"/>
    </row>
    <row r="50" spans="1:3" s="57" customFormat="1" ht="86.45" customHeight="1">
      <c r="A50" s="32" t="s">
        <v>113</v>
      </c>
      <c r="B50" s="65">
        <f>B49*13.221%+1</f>
        <v>152438.7239487154</v>
      </c>
      <c r="C50" s="53" t="s">
        <v>114</v>
      </c>
    </row>
    <row r="51" spans="1:3" s="57" customFormat="1">
      <c r="A51" s="23" t="s">
        <v>68</v>
      </c>
      <c r="B51" s="24">
        <f>B49+B50-B21</f>
        <v>-0.34731128439307213</v>
      </c>
      <c r="C51" s="56"/>
    </row>
    <row r="52" spans="1:3" s="58" customFormat="1" ht="15.75">
      <c r="B52" s="59"/>
      <c r="C52" s="60"/>
    </row>
    <row r="53" spans="1:3" ht="15">
      <c r="A53" s="61"/>
      <c r="B53" s="62"/>
    </row>
    <row r="54" spans="1:3" s="40" customFormat="1">
      <c r="A54" s="41"/>
      <c r="B54" s="63"/>
    </row>
    <row r="55" spans="1:3" s="40" customFormat="1">
      <c r="A55" s="41"/>
      <c r="B55" s="63"/>
    </row>
    <row r="56" spans="1:3" s="40" customFormat="1">
      <c r="A56" s="41"/>
      <c r="B56" s="63"/>
    </row>
    <row r="57" spans="1:3" s="40" customFormat="1">
      <c r="A57" s="41"/>
      <c r="B57" s="63"/>
    </row>
    <row r="58" spans="1:3" s="40" customFormat="1">
      <c r="A58" s="41"/>
      <c r="B58" s="63"/>
    </row>
    <row r="59" spans="1:3" s="40" customFormat="1">
      <c r="A59" s="41"/>
      <c r="B59" s="63"/>
    </row>
    <row r="60" spans="1:3" s="40" customFormat="1">
      <c r="A60" s="41"/>
      <c r="B60" s="63"/>
    </row>
  </sheetData>
  <mergeCells count="11">
    <mergeCell ref="A9:B9"/>
    <mergeCell ref="A10:B10"/>
    <mergeCell ref="A11:B11"/>
    <mergeCell ref="A12:A13"/>
    <mergeCell ref="B12:B13"/>
    <mergeCell ref="A8:B8"/>
    <mergeCell ref="A1:A3"/>
    <mergeCell ref="A4:B4"/>
    <mergeCell ref="A5:B5"/>
    <mergeCell ref="A6:B6"/>
    <mergeCell ref="A7:B7"/>
  </mergeCells>
  <printOptions horizontalCentered="1" verticalCentered="1"/>
  <pageMargins left="0.7" right="0.7" top="0.75" bottom="0.75" header="0.3" footer="0.3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F777BC1CDC4A49ADA6AE0D1A127EED" ma:contentTypeVersion="18" ma:contentTypeDescription="Create a new document." ma:contentTypeScope="" ma:versionID="9606042738b50284d5b326017c722280">
  <xsd:schema xmlns:xsd="http://www.w3.org/2001/XMLSchema" xmlns:xs="http://www.w3.org/2001/XMLSchema" xmlns:p="http://schemas.microsoft.com/office/2006/metadata/properties" xmlns:ns2="e865b821-754b-44ce-aab6-2a1cda27c6a2" xmlns:ns3="ee146585-c855-463c-898a-9be9b79ba9e3" targetNamespace="http://schemas.microsoft.com/office/2006/metadata/properties" ma:root="true" ma:fieldsID="3822ce79a8e7b45e1bf6c278afe069e6" ns2:_="" ns3:_="">
    <xsd:import namespace="e865b821-754b-44ce-aab6-2a1cda27c6a2"/>
    <xsd:import namespace="ee146585-c855-463c-898a-9be9b79ba9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5b821-754b-44ce-aab6-2a1cda27c6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e853528-baaa-4551-bdb8-004e6a99b2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46585-c855-463c-898a-9be9b79ba9e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d63a24a-bc56-4a8b-9795-0868272a5076}" ma:internalName="TaxCatchAll" ma:showField="CatchAllData" ma:web="ee146585-c855-463c-898a-9be9b79ba9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65b821-754b-44ce-aab6-2a1cda27c6a2">
      <Terms xmlns="http://schemas.microsoft.com/office/infopath/2007/PartnerControls"/>
    </lcf76f155ced4ddcb4097134ff3c332f>
    <TaxCatchAll xmlns="ee146585-c855-463c-898a-9be9b79ba9e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24E576-2AC6-448B-B549-A30A2BF1C49C}"/>
</file>

<file path=customXml/itemProps2.xml><?xml version="1.0" encoding="utf-8"?>
<ds:datastoreItem xmlns:ds="http://schemas.openxmlformats.org/officeDocument/2006/customXml" ds:itemID="{A22F8FEE-76EF-4ABF-B6B9-41610288B8B9}"/>
</file>

<file path=customXml/itemProps3.xml><?xml version="1.0" encoding="utf-8"?>
<ds:datastoreItem xmlns:ds="http://schemas.openxmlformats.org/officeDocument/2006/customXml" ds:itemID="{3DAD3175-14B5-4810-B8E2-2A577BE6D2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Heveron &amp; Heveron, CPAs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Budget Template</dc:title>
  <dc:subject/>
  <dc:creator>TDG</dc:creator>
  <cp:keywords>RFP Budget Template</cp:keywords>
  <dc:description/>
  <cp:lastModifiedBy/>
  <cp:revision/>
  <dcterms:created xsi:type="dcterms:W3CDTF">1998-11-04T19:35:10Z</dcterms:created>
  <dcterms:modified xsi:type="dcterms:W3CDTF">2025-10-10T18:16:47Z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0x0101004EF777BC1CDC4A49ADA6AE0D1A127EED</vt:lpwstr>
  </property>
  <property fmtid="{D5CDD505-2E9C-101B-9397-08002B2CF9AE}" pid="3" name="MediaServiceImageTags">
    <vt:lpwstr/>
  </property>
</Properties>
</file>