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https://escambiachildrenstrust.sharepoint.com/sites/Staff_Docs/Shared Documents/General/RFPsSolicitations/2022-23/ITB2023-02 Help Me Grow/Contracts/Year 3 Renewal/"/>
    </mc:Choice>
  </mc:AlternateContent>
  <xr:revisionPtr revIDLastSave="0" documentId="8_{A4E5A1CA-7719-4CF4-98CC-FF0343C803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Year 3 HMG Budget Worksheet" sheetId="1" r:id="rId1"/>
    <sheet name="United Way 211" sheetId="5" r:id="rId2"/>
    <sheet name="CHS Healthy Famillies" sheetId="3" r:id="rId3"/>
    <sheet name="Autism Clinic-Pediatricians" sheetId="4" r:id="rId4"/>
    <sheet name="Parent Univ" sheetId="2" r:id="rId5"/>
  </sheets>
  <definedNames>
    <definedName name="_xlnm.Print_Titles" localSheetId="0">'Year 3 HMG Budget Worksheet'!$1:$13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3" l="1"/>
  <c r="B24" i="3"/>
  <c r="B43" i="3" s="1"/>
  <c r="B15" i="3"/>
  <c r="D10" i="2"/>
  <c r="C9" i="2"/>
  <c r="C8" i="2"/>
  <c r="C7" i="2"/>
  <c r="C4" i="2"/>
  <c r="C3" i="2"/>
  <c r="B2" i="2"/>
  <c r="B4" i="2" s="1"/>
  <c r="D53" i="1"/>
  <c r="D50" i="1"/>
  <c r="D48" i="1"/>
  <c r="D47" i="1"/>
  <c r="D46" i="1"/>
  <c r="D43" i="1"/>
  <c r="D41" i="1"/>
  <c r="D38" i="1"/>
  <c r="D37" i="1"/>
  <c r="D36" i="1"/>
  <c r="D35" i="1"/>
  <c r="D34" i="1"/>
  <c r="D31" i="1"/>
  <c r="D29" i="1"/>
  <c r="D28" i="1"/>
  <c r="D27" i="1"/>
  <c r="D25" i="1"/>
  <c r="D24" i="1"/>
  <c r="D23" i="1"/>
  <c r="D22" i="1"/>
  <c r="D21" i="1"/>
  <c r="D20" i="1"/>
  <c r="B17" i="1"/>
  <c r="D16" i="1"/>
  <c r="C17" i="1"/>
  <c r="C10" i="2" l="1"/>
  <c r="D39" i="1"/>
  <c r="D30" i="1"/>
  <c r="D33" i="1"/>
  <c r="B52" i="1"/>
  <c r="D32" i="1"/>
  <c r="D40" i="1"/>
  <c r="D49" i="1"/>
  <c r="D42" i="1"/>
  <c r="D26" i="1"/>
  <c r="D44" i="1"/>
  <c r="D45" i="1"/>
  <c r="B45" i="3"/>
  <c r="B47" i="3" s="1"/>
  <c r="B49" i="3" s="1"/>
  <c r="B3" i="2"/>
  <c r="D17" i="1"/>
  <c r="C52" i="1"/>
  <c r="C58" i="1" s="1"/>
  <c r="D15" i="1"/>
  <c r="B54" i="1" l="1"/>
  <c r="B56" i="1" s="1"/>
  <c r="B58" i="1"/>
  <c r="C54" i="1"/>
  <c r="B9" i="2"/>
  <c r="B10" i="2" s="1"/>
  <c r="D52" i="1"/>
  <c r="D54" i="1" l="1"/>
  <c r="C56" i="1"/>
  <c r="D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Whitted</author>
  </authors>
  <commentList>
    <comment ref="B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Whitted:</t>
        </r>
        <r>
          <rPr>
            <sz val="9"/>
            <color indexed="81"/>
            <rFont val="Tahoma"/>
            <family val="2"/>
          </rPr>
          <t xml:space="preserve">
Represents COE Program Office</t>
        </r>
      </text>
    </comment>
    <comment ref="B3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Susan Whitted:</t>
        </r>
        <r>
          <rPr>
            <sz val="9"/>
            <color indexed="81"/>
            <rFont val="Tahoma"/>
            <family val="2"/>
          </rPr>
          <t xml:space="preserve">
Includes COA</t>
        </r>
      </text>
    </comment>
  </commentList>
</comments>
</file>

<file path=xl/sharedStrings.xml><?xml version="1.0" encoding="utf-8"?>
<sst xmlns="http://schemas.openxmlformats.org/spreadsheetml/2006/main" count="128" uniqueCount="126">
  <si>
    <t>Project Budget</t>
  </si>
  <si>
    <r>
      <t>Organization Name:</t>
    </r>
    <r>
      <rPr>
        <sz val="12"/>
        <rFont val="Arial"/>
        <family val="2"/>
      </rPr>
      <t xml:space="preserve">  </t>
    </r>
  </si>
  <si>
    <t>The Ark Gateway</t>
  </si>
  <si>
    <t xml:space="preserve">Project Name: </t>
  </si>
  <si>
    <t>Help me grow</t>
  </si>
  <si>
    <r>
      <t xml:space="preserve">Project Budget Period: </t>
    </r>
    <r>
      <rPr>
        <sz val="11"/>
        <color rgb="FF00B0F0"/>
        <rFont val="Arial"/>
        <family val="2"/>
      </rPr>
      <t>07/01/25 to 06/30/26</t>
    </r>
  </si>
  <si>
    <t>7/1/2025 - 6/30/2026</t>
  </si>
  <si>
    <t>Complete this form using MS Excel.</t>
  </si>
  <si>
    <r>
      <t xml:space="preserve">   •  Submit the proposed project budget using this form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along with your proposal narrative. </t>
    </r>
  </si>
  <si>
    <t xml:space="preserve">   •  Include all revenue and expenses for the proposed project. Net income should equal zero ($0).</t>
  </si>
  <si>
    <t xml:space="preserve">   •  If necessary, add line items to reflect all anticipated revenue and expenses.</t>
  </si>
  <si>
    <t>Year 3 Original request</t>
  </si>
  <si>
    <t>Year 3 New request</t>
  </si>
  <si>
    <t>Change</t>
  </si>
  <si>
    <t>Budget Narrative</t>
  </si>
  <si>
    <t>Revenue</t>
  </si>
  <si>
    <t>ECT Request</t>
  </si>
  <si>
    <t>Total Revenue</t>
  </si>
  <si>
    <t>Expenses</t>
  </si>
  <si>
    <t>Personnel (Salary and Wages)</t>
  </si>
  <si>
    <t>Eliminated Early Intervention Billing Specialist; adding a Care Coordinator position to address families complex needs (medical appts, IEP meetings, autism clinic, FASD follow up, Early Childhood Court Staffings, etc); 6% increase to salaries due to recruitment &amp; retention challenges for qualified candidates. Plan to hire last two Dev. Specialists by Sept. plus 6 hours weekly DS does Autism Diagnostic Interview- Revised with parents in prep of the Autism Diagnostic Evaluation</t>
  </si>
  <si>
    <t>Payroll Taxes</t>
  </si>
  <si>
    <t>Benefits (Life &amp; Health)</t>
  </si>
  <si>
    <t>Workers Comp</t>
  </si>
  <si>
    <t>IT Services</t>
  </si>
  <si>
    <t>Other Professional Services/Contract labor</t>
  </si>
  <si>
    <t xml:space="preserve">Reduced funds for paying services for Independent Early Steps providers to levels equal to current year usage; added funding an OT and SLP to be certified in the ADOS so we can add 60 more evaluations this year; added 6 hours per mo of interpreter services for home visits/ evaluations etc; Parent Cafe training was delayed last year due to trainers not traveling during hurricane threat so family engagement sessions community wide will begin this year- 20 community partners in collaboration for this. </t>
  </si>
  <si>
    <t>Lease/Space Rental</t>
  </si>
  <si>
    <t>Utilities (electricity, water, etc.)</t>
  </si>
  <si>
    <t>Telephone</t>
  </si>
  <si>
    <t>Internet</t>
  </si>
  <si>
    <t>Directors &amp; Officers Insurance</t>
  </si>
  <si>
    <t>Liability Insurance</t>
  </si>
  <si>
    <t>Property Insurance</t>
  </si>
  <si>
    <t>Auto Insurance</t>
  </si>
  <si>
    <t>Staff Travel (Local, Out-of-County, etc.)</t>
  </si>
  <si>
    <t>HMG State Mtg and National Summit + add'l staff home visit travel</t>
  </si>
  <si>
    <t>Freight and Postage</t>
  </si>
  <si>
    <t>Printing &amp; Binding</t>
  </si>
  <si>
    <t xml:space="preserve">Copier rental; </t>
  </si>
  <si>
    <t>Advertising and Marketing</t>
  </si>
  <si>
    <t>job postings on Indeed, outreach to universiities; community outreach materials</t>
  </si>
  <si>
    <t>Office Supplies (Items &lt; $5,000)</t>
  </si>
  <si>
    <t>Routine office supplies such as printing/copier paper, pens, pencils, staples, clips, folder, etc. Must include General Supplies</t>
  </si>
  <si>
    <t>Subscriptions or Membership fees</t>
  </si>
  <si>
    <t>Help Me Grow Florida Affiliation Fees</t>
  </si>
  <si>
    <t>Software or Apps</t>
  </si>
  <si>
    <t>Professional Development</t>
  </si>
  <si>
    <t>Zero to Three, Brazelton Touchpoints, National HMG Summit Fees; Riverside Training on assessment updates, other EC/ Family Engagement opportunities</t>
  </si>
  <si>
    <t>Equipment (Items &gt; $5,000 each)</t>
  </si>
  <si>
    <t>Fingerprinting and Background checks</t>
  </si>
  <si>
    <t>Food and Snacks</t>
  </si>
  <si>
    <t>Client/Participant Transportation</t>
  </si>
  <si>
    <t>Sub-grants to Partner Organizations</t>
  </si>
  <si>
    <t xml:space="preserve">Increased Pediatricians for 60 add'l Autism Clinics; decreased Parent University personnel funding needed for Parent Café partnership </t>
  </si>
  <si>
    <t>Participant incentives</t>
  </si>
  <si>
    <t>participant incentives for screenings &amp; family engagement</t>
  </si>
  <si>
    <t>Building Maintenance</t>
  </si>
  <si>
    <t>Volunteer Training</t>
  </si>
  <si>
    <t>Program Supplies</t>
  </si>
  <si>
    <r>
      <t xml:space="preserve">Assessment materials, </t>
    </r>
    <r>
      <rPr>
        <sz val="12"/>
        <rFont val="Calibri"/>
        <family val="2"/>
        <scheme val="minor"/>
      </rPr>
      <t>branded t-shirts</t>
    </r>
    <r>
      <rPr>
        <sz val="12"/>
        <color theme="1"/>
        <rFont val="Calibri"/>
        <family val="2"/>
        <scheme val="minor"/>
      </rPr>
      <t xml:space="preserve"> for use at Parent Cafe &amp; cmty events  play group material; General Supplies</t>
    </r>
  </si>
  <si>
    <t>Total Direct Expenses</t>
  </si>
  <si>
    <t>Indirect expenses (state % used)</t>
  </si>
  <si>
    <t>Total Expenses</t>
  </si>
  <si>
    <t>Net Income</t>
  </si>
  <si>
    <t>Indirect expense % after deducting CHS  from Expenses</t>
  </si>
  <si>
    <t>2025 - 2026 ECT Help Me Grow Subcontractor Budget</t>
  </si>
  <si>
    <t>United Way of West Florida 2-1-1</t>
  </si>
  <si>
    <t>Year 1</t>
  </si>
  <si>
    <t>Year 2</t>
  </si>
  <si>
    <t xml:space="preserve">Year 3 </t>
  </si>
  <si>
    <t>HMG Referrals and Warm Transfer Calls</t>
  </si>
  <si>
    <t>2,000 per month</t>
  </si>
  <si>
    <t>Children's Home Society of Florida</t>
  </si>
  <si>
    <t>Region- Western</t>
  </si>
  <si>
    <t>Program: Healthy Families/HMG Clinical Counselor</t>
  </si>
  <si>
    <t>PROPOSED BUDGET</t>
  </si>
  <si>
    <t>REVENUE :</t>
  </si>
  <si>
    <t>Contributions</t>
  </si>
  <si>
    <t>Grant: Help Me Grow/ARC Gateway</t>
  </si>
  <si>
    <t>Grand Total Revenue</t>
  </si>
  <si>
    <t>EXPENSES :</t>
  </si>
  <si>
    <t xml:space="preserve">Salaries &amp; Wages </t>
  </si>
  <si>
    <t>Employee Benefits</t>
  </si>
  <si>
    <t xml:space="preserve">     Subtotal All Staff Expense</t>
  </si>
  <si>
    <t>Professional Fees</t>
  </si>
  <si>
    <t>Insurance</t>
  </si>
  <si>
    <t>Supplies</t>
  </si>
  <si>
    <t>Communications</t>
  </si>
  <si>
    <t>Postage &amp; Shipping</t>
  </si>
  <si>
    <t>Occupancy</t>
  </si>
  <si>
    <t>Equipment Rental and Maintenance</t>
  </si>
  <si>
    <t>Printing and Publication</t>
  </si>
  <si>
    <t>Travel</t>
  </si>
  <si>
    <t>Conference/Training</t>
  </si>
  <si>
    <t>Assistance To Clients</t>
  </si>
  <si>
    <t>Memberships</t>
  </si>
  <si>
    <t>Other Program Supplies</t>
  </si>
  <si>
    <t>Depreciation/ Amortization</t>
  </si>
  <si>
    <t xml:space="preserve">     Subtotal All Non-Staff Expense</t>
  </si>
  <si>
    <t>Total Operating Expenses</t>
  </si>
  <si>
    <t>Indirect Cost Allocation</t>
  </si>
  <si>
    <t>Grand Total Expenses</t>
  </si>
  <si>
    <t xml:space="preserve">Net Gain (Loss) </t>
  </si>
  <si>
    <t xml:space="preserve">Pensacola Pediatrics /Pediatric Consulting </t>
  </si>
  <si>
    <t>Autism Diagnostic Clinic</t>
  </si>
  <si>
    <t>Year 3</t>
  </si>
  <si>
    <t>Explanation</t>
  </si>
  <si>
    <t>Pensacola Pediatrics</t>
  </si>
  <si>
    <t>48 evals x 2 hours x$200</t>
  </si>
  <si>
    <t>Pediatric Consulting LLC</t>
  </si>
  <si>
    <t>112 evals x 2 hours x $200; liability ins $2500</t>
  </si>
  <si>
    <t>Parent University</t>
  </si>
  <si>
    <t>Position: Program Director</t>
  </si>
  <si>
    <t>$25 x 8events x 5 hours= 1500: Agency has not been able to meet plan in first two years.This year is specific to Parent Café partnership</t>
  </si>
  <si>
    <t>Fringe</t>
  </si>
  <si>
    <t>50% the first year, 30% the second year</t>
  </si>
  <si>
    <t>Taxes</t>
  </si>
  <si>
    <t>Mileage</t>
  </si>
  <si>
    <t>Parent Events: Childcare</t>
  </si>
  <si>
    <r>
      <t xml:space="preserve">8 providers x 5 hours X $20= $800 x 8 events= </t>
    </r>
    <r>
      <rPr>
        <sz val="11"/>
        <color rgb="FFFF0000"/>
        <rFont val="Calibri"/>
        <family val="2"/>
        <scheme val="minor"/>
      </rPr>
      <t>$6,400</t>
    </r>
  </si>
  <si>
    <t>Parent Events: Food</t>
  </si>
  <si>
    <r>
      <t xml:space="preserve"> Food for Parent Café's $250 x 8 = </t>
    </r>
    <r>
      <rPr>
        <sz val="11"/>
        <color rgb="FFFF0000"/>
        <rFont val="Calibri"/>
        <family val="2"/>
        <scheme val="minor"/>
      </rPr>
      <t>$2000</t>
    </r>
  </si>
  <si>
    <t>Parent Events: Incentives</t>
  </si>
  <si>
    <r>
      <t xml:space="preserve">$25 x 6events x 6 people= </t>
    </r>
    <r>
      <rPr>
        <sz val="11"/>
        <color rgb="FFFF0000"/>
        <rFont val="Calibri"/>
        <family val="2"/>
        <scheme val="minor"/>
      </rPr>
      <t>$900</t>
    </r>
  </si>
  <si>
    <t>Indirect Costs Allowance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</si>
</sst>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_ ;&quot;$&quot;\(#,##0\)"/>
    <numFmt numFmtId="166" formatCode="&quot;$&quot;#,##0.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00B0F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9"/>
      <color theme="1"/>
      <name val="Arial"/>
      <family val="2"/>
    </font>
    <font>
      <b/>
      <sz val="10"/>
      <name val="Verdana"/>
      <family val="2"/>
    </font>
    <font>
      <sz val="10"/>
      <name val="Californian FB"/>
      <family val="1"/>
    </font>
    <font>
      <b/>
      <sz val="8"/>
      <color indexed="30"/>
      <name val="Verdana"/>
      <family val="2"/>
    </font>
    <font>
      <sz val="10"/>
      <color indexed="12"/>
      <name val="Californian FB"/>
      <family val="1"/>
    </font>
    <font>
      <b/>
      <sz val="8"/>
      <name val="Verdana"/>
      <family val="2"/>
    </font>
    <font>
      <sz val="8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8" fillId="0" borderId="11" xfId="2" applyFont="1" applyBorder="1"/>
    <xf numFmtId="0" fontId="14" fillId="4" borderId="9" xfId="2" applyFont="1" applyFill="1" applyBorder="1"/>
    <xf numFmtId="0" fontId="11" fillId="4" borderId="11" xfId="2" applyFont="1" applyFill="1" applyBorder="1"/>
    <xf numFmtId="0" fontId="11" fillId="0" borderId="11" xfId="2" applyFont="1" applyBorder="1" applyAlignment="1">
      <alignment horizontal="left"/>
    </xf>
    <xf numFmtId="44" fontId="15" fillId="0" borderId="11" xfId="3" applyFont="1" applyBorder="1"/>
    <xf numFmtId="44" fontId="11" fillId="0" borderId="11" xfId="3" applyFont="1" applyBorder="1"/>
    <xf numFmtId="0" fontId="11" fillId="0" borderId="11" xfId="2" applyFont="1" applyBorder="1"/>
    <xf numFmtId="44" fontId="15" fillId="0" borderId="11" xfId="3" applyFont="1" applyFill="1" applyBorder="1"/>
    <xf numFmtId="0" fontId="10" fillId="5" borderId="11" xfId="2" applyFont="1" applyFill="1" applyBorder="1" applyAlignment="1">
      <alignment horizontal="right"/>
    </xf>
    <xf numFmtId="44" fontId="15" fillId="5" borderId="11" xfId="3" applyFont="1" applyFill="1" applyBorder="1"/>
    <xf numFmtId="0" fontId="15" fillId="0" borderId="11" xfId="2" applyFont="1" applyBorder="1"/>
    <xf numFmtId="0" fontId="14" fillId="4" borderId="11" xfId="2" applyFont="1" applyFill="1" applyBorder="1"/>
    <xf numFmtId="0" fontId="16" fillId="4" borderId="11" xfId="2" applyFont="1" applyFill="1" applyBorder="1" applyAlignment="1">
      <alignment horizontal="center"/>
    </xf>
    <xf numFmtId="0" fontId="14" fillId="4" borderId="11" xfId="2" applyFont="1" applyFill="1" applyBorder="1" applyAlignment="1">
      <alignment horizontal="center"/>
    </xf>
    <xf numFmtId="0" fontId="17" fillId="0" borderId="11" xfId="2" applyFont="1" applyBorder="1"/>
    <xf numFmtId="164" fontId="18" fillId="0" borderId="11" xfId="3" applyNumberFormat="1" applyFont="1" applyBorder="1"/>
    <xf numFmtId="164" fontId="19" fillId="0" borderId="11" xfId="3" applyNumberFormat="1" applyFont="1" applyBorder="1"/>
    <xf numFmtId="164" fontId="20" fillId="0" borderId="11" xfId="3" applyNumberFormat="1" applyFont="1" applyBorder="1"/>
    <xf numFmtId="0" fontId="10" fillId="6" borderId="11" xfId="2" applyFont="1" applyFill="1" applyBorder="1" applyAlignment="1">
      <alignment horizontal="right"/>
    </xf>
    <xf numFmtId="164" fontId="15" fillId="6" borderId="11" xfId="3" applyNumberFormat="1" applyFont="1" applyFill="1" applyBorder="1"/>
    <xf numFmtId="0" fontId="10" fillId="0" borderId="11" xfId="2" applyFont="1" applyBorder="1" applyAlignment="1">
      <alignment horizontal="right"/>
    </xf>
    <xf numFmtId="164" fontId="15" fillId="0" borderId="11" xfId="3" applyNumberFormat="1" applyFont="1" applyFill="1" applyBorder="1"/>
    <xf numFmtId="0" fontId="10" fillId="0" borderId="11" xfId="2" applyFont="1" applyBorder="1"/>
    <xf numFmtId="0" fontId="14" fillId="7" borderId="11" xfId="2" applyFont="1" applyFill="1" applyBorder="1" applyAlignment="1">
      <alignment horizontal="right"/>
    </xf>
    <xf numFmtId="164" fontId="21" fillId="7" borderId="11" xfId="3" applyNumberFormat="1" applyFont="1" applyFill="1" applyBorder="1"/>
    <xf numFmtId="44" fontId="15" fillId="2" borderId="11" xfId="3" applyFont="1" applyFill="1" applyBorder="1"/>
    <xf numFmtId="0" fontId="3" fillId="0" borderId="0" xfId="0" applyFont="1"/>
    <xf numFmtId="0" fontId="0" fillId="0" borderId="11" xfId="0" applyBorder="1"/>
    <xf numFmtId="44" fontId="0" fillId="0" borderId="11" xfId="1" applyNumberFormat="1" applyFont="1" applyBorder="1"/>
    <xf numFmtId="44" fontId="0" fillId="0" borderId="11" xfId="0" applyNumberFormat="1" applyBorder="1"/>
    <xf numFmtId="0" fontId="0" fillId="2" borderId="11" xfId="0" applyFill="1" applyBorder="1"/>
    <xf numFmtId="0" fontId="0" fillId="0" borderId="11" xfId="0" applyBorder="1" applyAlignment="1">
      <alignment wrapText="1"/>
    </xf>
    <xf numFmtId="44" fontId="0" fillId="0" borderId="0" xfId="0" applyNumberFormat="1"/>
    <xf numFmtId="49" fontId="22" fillId="0" borderId="0" xfId="5" applyNumberFormat="1" applyFont="1" applyAlignment="1">
      <alignment horizontal="left"/>
    </xf>
    <xf numFmtId="164" fontId="11" fillId="0" borderId="0" xfId="3" applyNumberFormat="1" applyFont="1"/>
    <xf numFmtId="164" fontId="23" fillId="0" borderId="0" xfId="3" applyNumberFormat="1" applyFont="1" applyAlignment="1">
      <alignment horizontal="center"/>
    </xf>
    <xf numFmtId="49" fontId="24" fillId="0" borderId="0" xfId="5" applyNumberFormat="1" applyFont="1" applyAlignment="1">
      <alignment horizontal="left"/>
    </xf>
    <xf numFmtId="164" fontId="25" fillId="0" borderId="0" xfId="3" applyNumberFormat="1" applyFont="1" applyAlignment="1">
      <alignment horizontal="center"/>
    </xf>
    <xf numFmtId="0" fontId="11" fillId="8" borderId="0" xfId="5" applyFill="1" applyAlignment="1">
      <alignment horizontal="left"/>
    </xf>
    <xf numFmtId="164" fontId="11" fillId="8" borderId="0" xfId="3" applyNumberFormat="1" applyFont="1" applyFill="1"/>
    <xf numFmtId="164" fontId="26" fillId="8" borderId="0" xfId="3" applyNumberFormat="1" applyFont="1" applyFill="1" applyAlignment="1">
      <alignment horizontal="center"/>
    </xf>
    <xf numFmtId="49" fontId="26" fillId="8" borderId="0" xfId="5" applyNumberFormat="1" applyFont="1" applyFill="1" applyAlignment="1">
      <alignment horizontal="left"/>
    </xf>
    <xf numFmtId="0" fontId="11" fillId="0" borderId="0" xfId="5" applyAlignment="1">
      <alignment horizontal="left"/>
    </xf>
    <xf numFmtId="164" fontId="11" fillId="0" borderId="0" xfId="3" applyNumberFormat="1" applyFont="1" applyAlignment="1">
      <alignment horizontal="right"/>
    </xf>
    <xf numFmtId="164" fontId="27" fillId="0" borderId="0" xfId="3" applyNumberFormat="1" applyFont="1" applyAlignment="1">
      <alignment horizontal="right"/>
    </xf>
    <xf numFmtId="49" fontId="27" fillId="0" borderId="0" xfId="5" applyNumberFormat="1" applyFont="1" applyAlignment="1">
      <alignment horizontal="left"/>
    </xf>
    <xf numFmtId="164" fontId="27" fillId="0" borderId="0" xfId="3" applyNumberFormat="1" applyFont="1" applyBorder="1" applyAlignment="1">
      <alignment horizontal="right"/>
    </xf>
    <xf numFmtId="49" fontId="26" fillId="0" borderId="0" xfId="5" applyNumberFormat="1" applyFont="1" applyAlignment="1">
      <alignment horizontal="left"/>
    </xf>
    <xf numFmtId="164" fontId="26" fillId="0" borderId="0" xfId="3" applyNumberFormat="1" applyFont="1" applyBorder="1" applyAlignment="1">
      <alignment horizontal="right"/>
    </xf>
    <xf numFmtId="49" fontId="26" fillId="9" borderId="0" xfId="5" applyNumberFormat="1" applyFont="1" applyFill="1" applyAlignment="1">
      <alignment horizontal="left"/>
    </xf>
    <xf numFmtId="164" fontId="26" fillId="9" borderId="0" xfId="3" applyNumberFormat="1" applyFont="1" applyFill="1" applyAlignment="1">
      <alignment horizontal="right"/>
    </xf>
    <xf numFmtId="164" fontId="26" fillId="0" borderId="0" xfId="3" applyNumberFormat="1" applyFont="1" applyFill="1" applyAlignment="1">
      <alignment horizontal="right"/>
    </xf>
    <xf numFmtId="164" fontId="11" fillId="0" borderId="0" xfId="3" applyNumberFormat="1" applyFont="1" applyBorder="1" applyAlignment="1">
      <alignment horizontal="right"/>
    </xf>
    <xf numFmtId="49" fontId="27" fillId="10" borderId="0" xfId="5" applyNumberFormat="1" applyFont="1" applyFill="1" applyAlignment="1">
      <alignment horizontal="left"/>
    </xf>
    <xf numFmtId="164" fontId="27" fillId="10" borderId="0" xfId="3" applyNumberFormat="1" applyFont="1" applyFill="1" applyBorder="1" applyAlignment="1">
      <alignment horizontal="right"/>
    </xf>
    <xf numFmtId="164" fontId="27" fillId="0" borderId="0" xfId="3" applyNumberFormat="1" applyFont="1" applyFill="1" applyBorder="1" applyAlignment="1">
      <alignment horizontal="right"/>
    </xf>
    <xf numFmtId="165" fontId="26" fillId="11" borderId="0" xfId="5" applyNumberFormat="1" applyFont="1" applyFill="1" applyAlignment="1">
      <alignment horizontal="left"/>
    </xf>
    <xf numFmtId="164" fontId="26" fillId="11" borderId="0" xfId="3" applyNumberFormat="1" applyFont="1" applyFill="1" applyAlignment="1">
      <alignment horizontal="right"/>
    </xf>
    <xf numFmtId="49" fontId="26" fillId="11" borderId="0" xfId="5" applyNumberFormat="1" applyFont="1" applyFill="1" applyAlignment="1">
      <alignment horizontal="left"/>
    </xf>
    <xf numFmtId="0" fontId="3" fillId="0" borderId="11" xfId="0" applyFont="1" applyBorder="1"/>
    <xf numFmtId="166" fontId="0" fillId="0" borderId="11" xfId="0" applyNumberFormat="1" applyBorder="1"/>
    <xf numFmtId="8" fontId="3" fillId="0" borderId="0" xfId="0" applyNumberFormat="1" applyFont="1"/>
    <xf numFmtId="0" fontId="31" fillId="0" borderId="11" xfId="0" applyFont="1" applyBorder="1" applyAlignment="1">
      <alignment wrapText="1"/>
    </xf>
    <xf numFmtId="10" fontId="0" fillId="0" borderId="0" xfId="6" applyNumberFormat="1" applyFont="1"/>
    <xf numFmtId="0" fontId="0" fillId="0" borderId="0" xfId="0" applyAlignment="1">
      <alignment wrapText="1"/>
    </xf>
    <xf numFmtId="6" fontId="0" fillId="0" borderId="11" xfId="0" applyNumberFormat="1" applyBorder="1"/>
    <xf numFmtId="44" fontId="15" fillId="6" borderId="11" xfId="3" applyFont="1" applyFill="1" applyBorder="1"/>
    <xf numFmtId="44" fontId="21" fillId="7" borderId="11" xfId="3" applyFont="1" applyFill="1" applyBorder="1"/>
    <xf numFmtId="0" fontId="5" fillId="2" borderId="3" xfId="2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6" fillId="2" borderId="11" xfId="2" applyFont="1" applyFill="1" applyBorder="1"/>
    <xf numFmtId="0" fontId="11" fillId="3" borderId="11" xfId="2" applyFont="1" applyFill="1" applyBorder="1" applyAlignment="1">
      <alignment horizontal="left"/>
    </xf>
    <xf numFmtId="0" fontId="4" fillId="0" borderId="12" xfId="2" applyBorder="1" applyAlignment="1">
      <alignment horizontal="center"/>
    </xf>
    <xf numFmtId="0" fontId="4" fillId="0" borderId="9" xfId="2" applyBorder="1" applyAlignment="1">
      <alignment horizontal="center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3" fillId="4" borderId="11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5" fillId="2" borderId="1" xfId="2" applyFont="1" applyFill="1" applyBorder="1" applyAlignment="1">
      <alignment horizontal="left" vertical="center"/>
    </xf>
    <xf numFmtId="0" fontId="5" fillId="2" borderId="2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6" fillId="2" borderId="11" xfId="2" applyFont="1" applyFill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10" fillId="3" borderId="11" xfId="2" applyFont="1" applyFill="1" applyBorder="1" applyAlignment="1">
      <alignment horizontal="left"/>
    </xf>
  </cellXfs>
  <cellStyles count="7">
    <cellStyle name="Comma" xfId="1" builtinId="3"/>
    <cellStyle name="Comma 2" xfId="4" xr:uid="{00000000-0005-0000-0000-000001000000}"/>
    <cellStyle name="Currency 2" xfId="3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38100</xdr:rowOff>
    </xdr:from>
    <xdr:to>
      <xdr:col>4</xdr:col>
      <xdr:colOff>2933700</xdr:colOff>
      <xdr:row>2</xdr:row>
      <xdr:rowOff>398242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08F57-2D69-C020-5C64-F3662377C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6550" y="38100"/>
          <a:ext cx="2676525" cy="807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topLeftCell="A34" workbookViewId="0">
      <selection activeCell="A51" sqref="A51:XFD54"/>
    </sheetView>
  </sheetViews>
  <sheetFormatPr defaultRowHeight="15"/>
  <cols>
    <col min="1" max="1" width="43.7109375" customWidth="1"/>
    <col min="2" max="2" width="18.28515625" customWidth="1"/>
    <col min="3" max="3" width="16.7109375" customWidth="1"/>
    <col min="4" max="4" width="17.7109375" customWidth="1"/>
    <col min="5" max="5" width="44.7109375" customWidth="1"/>
  </cols>
  <sheetData>
    <row r="1" spans="1:5" ht="20.25" customHeight="1">
      <c r="A1" s="82" t="s">
        <v>0</v>
      </c>
      <c r="B1" s="83"/>
      <c r="C1" s="83"/>
      <c r="D1" s="83"/>
      <c r="E1" s="69"/>
    </row>
    <row r="2" spans="1:5" ht="15" customHeight="1">
      <c r="A2" s="84"/>
      <c r="B2" s="85"/>
      <c r="C2" s="85"/>
      <c r="D2" s="85"/>
      <c r="E2" s="70"/>
    </row>
    <row r="3" spans="1:5" ht="31.5" customHeight="1">
      <c r="A3" s="86"/>
      <c r="B3" s="87"/>
      <c r="C3" s="87"/>
      <c r="D3" s="87"/>
      <c r="E3" s="71"/>
    </row>
    <row r="4" spans="1:5" ht="15.75">
      <c r="A4" s="72" t="s">
        <v>1</v>
      </c>
      <c r="B4" s="88" t="s">
        <v>2</v>
      </c>
      <c r="C4" s="88"/>
      <c r="D4" s="88"/>
      <c r="E4" s="88"/>
    </row>
    <row r="5" spans="1:5" ht="15.75">
      <c r="A5" s="72" t="s">
        <v>3</v>
      </c>
      <c r="B5" s="88" t="s">
        <v>4</v>
      </c>
      <c r="C5" s="88"/>
      <c r="D5" s="88"/>
      <c r="E5" s="88"/>
    </row>
    <row r="6" spans="1:5">
      <c r="A6" s="1" t="s">
        <v>5</v>
      </c>
      <c r="B6" s="89" t="s">
        <v>6</v>
      </c>
      <c r="C6" s="89"/>
      <c r="D6" s="89"/>
      <c r="E6" s="89"/>
    </row>
    <row r="7" spans="1:5">
      <c r="A7" s="90" t="s">
        <v>7</v>
      </c>
      <c r="B7" s="90"/>
      <c r="C7" s="90"/>
      <c r="D7" s="90"/>
      <c r="E7" s="90"/>
    </row>
    <row r="8" spans="1:5">
      <c r="A8" s="73" t="s">
        <v>8</v>
      </c>
      <c r="B8" s="73"/>
      <c r="C8" s="73"/>
      <c r="D8" s="73"/>
      <c r="E8" s="73"/>
    </row>
    <row r="9" spans="1:5">
      <c r="A9" s="73" t="s">
        <v>9</v>
      </c>
      <c r="B9" s="73"/>
      <c r="C9" s="73"/>
      <c r="D9" s="73"/>
      <c r="E9" s="73"/>
    </row>
    <row r="10" spans="1:5">
      <c r="A10" s="73" t="s">
        <v>10</v>
      </c>
      <c r="B10" s="73"/>
      <c r="C10" s="73"/>
      <c r="D10" s="73"/>
      <c r="E10" s="73"/>
    </row>
    <row r="11" spans="1:5">
      <c r="A11" s="79"/>
      <c r="B11" s="79"/>
      <c r="C11" s="79"/>
      <c r="D11" s="79"/>
      <c r="E11" s="79"/>
    </row>
    <row r="12" spans="1:5" ht="26.25" customHeight="1">
      <c r="A12" s="74"/>
      <c r="B12" s="76" t="s">
        <v>11</v>
      </c>
      <c r="C12" s="77" t="s">
        <v>12</v>
      </c>
      <c r="D12" s="78" t="s">
        <v>13</v>
      </c>
      <c r="E12" s="80" t="s">
        <v>14</v>
      </c>
    </row>
    <row r="13" spans="1:5" ht="27.6" customHeight="1">
      <c r="A13" s="75"/>
      <c r="B13" s="76"/>
      <c r="C13" s="77"/>
      <c r="D13" s="78"/>
      <c r="E13" s="81"/>
    </row>
    <row r="14" spans="1:5">
      <c r="A14" s="2" t="s">
        <v>15</v>
      </c>
      <c r="B14" s="3"/>
      <c r="C14" s="3"/>
      <c r="D14" s="3"/>
      <c r="E14" s="28"/>
    </row>
    <row r="15" spans="1:5">
      <c r="A15" s="4" t="s">
        <v>16</v>
      </c>
      <c r="B15" s="5">
        <v>1382937</v>
      </c>
      <c r="C15" s="5">
        <v>1382642</v>
      </c>
      <c r="D15" s="6">
        <f>+C15-B15</f>
        <v>-295</v>
      </c>
      <c r="E15" s="28"/>
    </row>
    <row r="16" spans="1:5">
      <c r="A16" s="7"/>
      <c r="B16" s="8"/>
      <c r="C16" s="8"/>
      <c r="D16" s="6">
        <f>+C16-B16</f>
        <v>0</v>
      </c>
      <c r="E16" s="28"/>
    </row>
    <row r="17" spans="1:5">
      <c r="A17" s="9" t="s">
        <v>17</v>
      </c>
      <c r="B17" s="10">
        <f>SUM(B15:B16)</f>
        <v>1382937</v>
      </c>
      <c r="C17" s="10">
        <f>SUM(C15:C16)</f>
        <v>1382642</v>
      </c>
      <c r="D17" s="10">
        <f>+C17-B17</f>
        <v>-295</v>
      </c>
      <c r="E17" s="28"/>
    </row>
    <row r="18" spans="1:5">
      <c r="A18" s="7"/>
      <c r="B18" s="11"/>
      <c r="C18" s="11"/>
      <c r="D18" s="7"/>
      <c r="E18" s="28"/>
    </row>
    <row r="19" spans="1:5">
      <c r="A19" s="12" t="s">
        <v>18</v>
      </c>
      <c r="B19" s="13"/>
      <c r="C19" s="13"/>
      <c r="D19" s="14"/>
      <c r="E19" s="28"/>
    </row>
    <row r="20" spans="1:5" ht="165">
      <c r="A20" s="4" t="s">
        <v>19</v>
      </c>
      <c r="B20" s="5">
        <v>586823</v>
      </c>
      <c r="C20" s="26">
        <v>666250</v>
      </c>
      <c r="D20" s="6">
        <f>+C20-B20</f>
        <v>79427</v>
      </c>
      <c r="E20" s="32" t="s">
        <v>20</v>
      </c>
    </row>
    <row r="21" spans="1:5">
      <c r="A21" s="4" t="s">
        <v>21</v>
      </c>
      <c r="B21" s="5">
        <v>44892</v>
      </c>
      <c r="C21" s="26">
        <v>50968</v>
      </c>
      <c r="D21" s="6">
        <f t="shared" ref="D21:D50" si="0">+C21-B21</f>
        <v>6076</v>
      </c>
      <c r="E21" s="28"/>
    </row>
    <row r="22" spans="1:5">
      <c r="A22" s="4" t="s">
        <v>22</v>
      </c>
      <c r="B22" s="5">
        <v>115062</v>
      </c>
      <c r="C22" s="26">
        <v>97703</v>
      </c>
      <c r="D22" s="6">
        <f t="shared" si="0"/>
        <v>-17359</v>
      </c>
      <c r="E22" s="28"/>
    </row>
    <row r="23" spans="1:5">
      <c r="A23" s="4" t="s">
        <v>23</v>
      </c>
      <c r="B23" s="5">
        <v>13516</v>
      </c>
      <c r="C23" s="26">
        <v>13325</v>
      </c>
      <c r="D23" s="6">
        <f t="shared" si="0"/>
        <v>-191</v>
      </c>
      <c r="E23" s="28"/>
    </row>
    <row r="24" spans="1:5">
      <c r="A24" s="4" t="s">
        <v>24</v>
      </c>
      <c r="B24" s="5">
        <v>5700</v>
      </c>
      <c r="C24" s="5">
        <v>0</v>
      </c>
      <c r="D24" s="6">
        <f t="shared" si="0"/>
        <v>-5700</v>
      </c>
      <c r="E24" s="28"/>
    </row>
    <row r="25" spans="1:5" ht="165">
      <c r="A25" s="4" t="s">
        <v>25</v>
      </c>
      <c r="B25" s="5">
        <v>139798</v>
      </c>
      <c r="C25" s="5">
        <v>105110</v>
      </c>
      <c r="D25" s="6">
        <f t="shared" si="0"/>
        <v>-34688</v>
      </c>
      <c r="E25" s="32" t="s">
        <v>26</v>
      </c>
    </row>
    <row r="26" spans="1:5" hidden="1">
      <c r="A26" s="4" t="s">
        <v>27</v>
      </c>
      <c r="B26" s="5">
        <v>0</v>
      </c>
      <c r="C26" s="5">
        <v>0</v>
      </c>
      <c r="D26" s="6">
        <f t="shared" si="0"/>
        <v>0</v>
      </c>
      <c r="E26" s="28"/>
    </row>
    <row r="27" spans="1:5">
      <c r="A27" s="4" t="s">
        <v>28</v>
      </c>
      <c r="B27" s="5">
        <v>4425</v>
      </c>
      <c r="C27" s="26">
        <v>4425</v>
      </c>
      <c r="D27" s="6">
        <f t="shared" si="0"/>
        <v>0</v>
      </c>
      <c r="E27" s="28"/>
    </row>
    <row r="28" spans="1:5">
      <c r="A28" s="4" t="s">
        <v>29</v>
      </c>
      <c r="B28" s="5">
        <v>6639</v>
      </c>
      <c r="C28" s="5">
        <v>5262</v>
      </c>
      <c r="D28" s="6">
        <f t="shared" si="0"/>
        <v>-1377</v>
      </c>
      <c r="E28" s="28"/>
    </row>
    <row r="29" spans="1:5">
      <c r="A29" s="4" t="s">
        <v>30</v>
      </c>
      <c r="B29" s="5">
        <v>1080</v>
      </c>
      <c r="C29" s="5">
        <v>1080</v>
      </c>
      <c r="D29" s="6">
        <f t="shared" si="0"/>
        <v>0</v>
      </c>
      <c r="E29" s="28"/>
    </row>
    <row r="30" spans="1:5" hidden="1">
      <c r="A30" s="4" t="s">
        <v>31</v>
      </c>
      <c r="B30" s="5">
        <v>0</v>
      </c>
      <c r="C30" s="5">
        <v>0</v>
      </c>
      <c r="D30" s="6">
        <f t="shared" si="0"/>
        <v>0</v>
      </c>
      <c r="E30" s="28"/>
    </row>
    <row r="31" spans="1:5" hidden="1">
      <c r="A31" s="4" t="s">
        <v>32</v>
      </c>
      <c r="B31" s="5">
        <v>0</v>
      </c>
      <c r="C31" s="5">
        <v>0</v>
      </c>
      <c r="D31" s="6">
        <f t="shared" si="0"/>
        <v>0</v>
      </c>
      <c r="E31" s="28"/>
    </row>
    <row r="32" spans="1:5">
      <c r="A32" s="4" t="s">
        <v>33</v>
      </c>
      <c r="B32" s="5">
        <v>1625</v>
      </c>
      <c r="C32" s="5">
        <v>1625</v>
      </c>
      <c r="D32" s="6">
        <f t="shared" si="0"/>
        <v>0</v>
      </c>
      <c r="E32" s="28"/>
    </row>
    <row r="33" spans="1:5" hidden="1">
      <c r="A33" s="4" t="s">
        <v>34</v>
      </c>
      <c r="B33" s="5">
        <v>0</v>
      </c>
      <c r="C33" s="5">
        <v>0</v>
      </c>
      <c r="D33" s="6">
        <f t="shared" si="0"/>
        <v>0</v>
      </c>
      <c r="E33" s="28"/>
    </row>
    <row r="34" spans="1:5" ht="30">
      <c r="A34" s="4" t="s">
        <v>35</v>
      </c>
      <c r="B34" s="5">
        <v>18770</v>
      </c>
      <c r="C34" s="26">
        <v>39358</v>
      </c>
      <c r="D34" s="6">
        <f t="shared" si="0"/>
        <v>20588</v>
      </c>
      <c r="E34" s="32" t="s">
        <v>36</v>
      </c>
    </row>
    <row r="35" spans="1:5">
      <c r="A35" s="4" t="s">
        <v>37</v>
      </c>
      <c r="B35" s="5">
        <v>160</v>
      </c>
      <c r="C35" s="5">
        <v>166</v>
      </c>
      <c r="D35" s="6">
        <f t="shared" si="0"/>
        <v>6</v>
      </c>
      <c r="E35" s="28"/>
    </row>
    <row r="36" spans="1:5">
      <c r="A36" s="4" t="s">
        <v>38</v>
      </c>
      <c r="B36" s="5">
        <v>2008</v>
      </c>
      <c r="C36" s="5">
        <v>2008</v>
      </c>
      <c r="D36" s="6">
        <f t="shared" si="0"/>
        <v>0</v>
      </c>
      <c r="E36" s="28" t="s">
        <v>39</v>
      </c>
    </row>
    <row r="37" spans="1:5" ht="30">
      <c r="A37" s="4" t="s">
        <v>40</v>
      </c>
      <c r="B37" s="5">
        <v>23700</v>
      </c>
      <c r="C37" s="5">
        <v>14650</v>
      </c>
      <c r="D37" s="6">
        <f t="shared" si="0"/>
        <v>-9050</v>
      </c>
      <c r="E37" s="32" t="s">
        <v>41</v>
      </c>
    </row>
    <row r="38" spans="1:5" ht="45">
      <c r="A38" s="4" t="s">
        <v>42</v>
      </c>
      <c r="B38" s="5">
        <v>8600</v>
      </c>
      <c r="C38" s="5">
        <v>5200</v>
      </c>
      <c r="D38" s="6">
        <f t="shared" si="0"/>
        <v>-3400</v>
      </c>
      <c r="E38" s="32" t="s">
        <v>43</v>
      </c>
    </row>
    <row r="39" spans="1:5">
      <c r="A39" s="4" t="s">
        <v>44</v>
      </c>
      <c r="B39" s="5">
        <v>5150</v>
      </c>
      <c r="C39" s="8">
        <v>5000</v>
      </c>
      <c r="D39" s="6">
        <f t="shared" si="0"/>
        <v>-150</v>
      </c>
      <c r="E39" s="32" t="s">
        <v>45</v>
      </c>
    </row>
    <row r="40" spans="1:5">
      <c r="A40" s="4" t="s">
        <v>46</v>
      </c>
      <c r="B40" s="5">
        <v>1500</v>
      </c>
      <c r="C40" s="5">
        <v>1500</v>
      </c>
      <c r="D40" s="6">
        <f t="shared" si="0"/>
        <v>0</v>
      </c>
      <c r="E40" s="28"/>
    </row>
    <row r="41" spans="1:5" ht="60">
      <c r="A41" s="4" t="s">
        <v>47</v>
      </c>
      <c r="B41" s="5">
        <v>20100</v>
      </c>
      <c r="C41" s="5">
        <v>8500</v>
      </c>
      <c r="D41" s="6">
        <f t="shared" si="0"/>
        <v>-11600</v>
      </c>
      <c r="E41" s="32" t="s">
        <v>48</v>
      </c>
    </row>
    <row r="42" spans="1:5" hidden="1">
      <c r="A42" s="4" t="s">
        <v>49</v>
      </c>
      <c r="B42" s="5">
        <v>0</v>
      </c>
      <c r="C42" s="5">
        <v>0</v>
      </c>
      <c r="D42" s="6">
        <f t="shared" si="0"/>
        <v>0</v>
      </c>
      <c r="E42" s="28"/>
    </row>
    <row r="43" spans="1:5">
      <c r="A43" s="4" t="s">
        <v>50</v>
      </c>
      <c r="B43" s="5">
        <v>900</v>
      </c>
      <c r="C43" s="5">
        <v>328</v>
      </c>
      <c r="D43" s="6">
        <f t="shared" si="0"/>
        <v>-572</v>
      </c>
      <c r="E43" s="28"/>
    </row>
    <row r="44" spans="1:5" hidden="1">
      <c r="A44" s="4" t="s">
        <v>51</v>
      </c>
      <c r="B44" s="5">
        <v>0</v>
      </c>
      <c r="C44" s="5">
        <v>0</v>
      </c>
      <c r="D44" s="6">
        <f t="shared" si="0"/>
        <v>0</v>
      </c>
      <c r="E44" s="28"/>
    </row>
    <row r="45" spans="1:5" hidden="1">
      <c r="A45" s="4" t="s">
        <v>52</v>
      </c>
      <c r="B45" s="5">
        <v>0</v>
      </c>
      <c r="C45" s="5">
        <v>0</v>
      </c>
      <c r="D45" s="6">
        <f t="shared" si="0"/>
        <v>0</v>
      </c>
      <c r="E45" s="28"/>
    </row>
    <row r="46" spans="1:5" ht="45">
      <c r="A46" s="4" t="s">
        <v>53</v>
      </c>
      <c r="B46" s="5">
        <v>208444</v>
      </c>
      <c r="C46" s="5">
        <v>195476</v>
      </c>
      <c r="D46" s="6">
        <f t="shared" si="0"/>
        <v>-12968</v>
      </c>
      <c r="E46" s="32" t="s">
        <v>54</v>
      </c>
    </row>
    <row r="47" spans="1:5" ht="30">
      <c r="A47" s="4" t="s">
        <v>55</v>
      </c>
      <c r="B47" s="5">
        <v>4000</v>
      </c>
      <c r="C47" s="5">
        <v>2000</v>
      </c>
      <c r="D47" s="6">
        <f t="shared" si="0"/>
        <v>-2000</v>
      </c>
      <c r="E47" s="32" t="s">
        <v>56</v>
      </c>
    </row>
    <row r="48" spans="1:5">
      <c r="A48" s="4" t="s">
        <v>57</v>
      </c>
      <c r="B48" s="5">
        <v>5100</v>
      </c>
      <c r="C48" s="26">
        <v>5100</v>
      </c>
      <c r="D48" s="6">
        <f t="shared" si="0"/>
        <v>0</v>
      </c>
      <c r="E48" s="28"/>
    </row>
    <row r="49" spans="1:5" hidden="1">
      <c r="A49" s="7" t="s">
        <v>58</v>
      </c>
      <c r="B49" s="5">
        <v>0</v>
      </c>
      <c r="C49" s="5">
        <v>0</v>
      </c>
      <c r="D49" s="6">
        <f t="shared" si="0"/>
        <v>0</v>
      </c>
      <c r="E49" s="28"/>
    </row>
    <row r="50" spans="1:5" ht="47.25">
      <c r="A50" s="4" t="s">
        <v>59</v>
      </c>
      <c r="B50" s="5">
        <v>11750</v>
      </c>
      <c r="C50" s="8">
        <v>2760</v>
      </c>
      <c r="D50" s="6">
        <f t="shared" si="0"/>
        <v>-8990</v>
      </c>
      <c r="E50" s="63" t="s">
        <v>60</v>
      </c>
    </row>
    <row r="51" spans="1:5">
      <c r="A51" s="15"/>
      <c r="B51" s="16"/>
      <c r="C51" s="17"/>
      <c r="D51" s="18"/>
      <c r="E51" s="28"/>
    </row>
    <row r="52" spans="1:5">
      <c r="A52" s="19" t="s">
        <v>61</v>
      </c>
      <c r="B52" s="20">
        <f>SUM(B20:B51)</f>
        <v>1229742</v>
      </c>
      <c r="C52" s="67">
        <f>SUM(C20:C51)</f>
        <v>1227794</v>
      </c>
      <c r="D52" s="20">
        <f>+B52-C52</f>
        <v>1948</v>
      </c>
      <c r="E52" s="28"/>
    </row>
    <row r="53" spans="1:5">
      <c r="A53" s="21" t="s">
        <v>62</v>
      </c>
      <c r="B53" s="22">
        <v>153195</v>
      </c>
      <c r="C53" s="8">
        <v>154848</v>
      </c>
      <c r="D53" s="22">
        <f>+C53-B53</f>
        <v>1653</v>
      </c>
      <c r="E53" s="28"/>
    </row>
    <row r="54" spans="1:5">
      <c r="A54" s="21" t="s">
        <v>63</v>
      </c>
      <c r="B54" s="22">
        <f>+B52+B53</f>
        <v>1382937</v>
      </c>
      <c r="C54" s="8">
        <f t="shared" ref="C54" si="1">+C52+C53</f>
        <v>1382642</v>
      </c>
      <c r="D54" s="22">
        <f>+C54-B54</f>
        <v>-295</v>
      </c>
      <c r="E54" s="28"/>
    </row>
    <row r="55" spans="1:5">
      <c r="A55" s="23"/>
      <c r="B55" s="16"/>
      <c r="C55" s="16"/>
      <c r="D55" s="16"/>
      <c r="E55" s="28"/>
    </row>
    <row r="56" spans="1:5">
      <c r="A56" s="24" t="s">
        <v>64</v>
      </c>
      <c r="B56" s="25">
        <f>B17-B54</f>
        <v>0</v>
      </c>
      <c r="C56" s="68">
        <f>C17-C54</f>
        <v>0</v>
      </c>
      <c r="D56" s="25">
        <f>+C56-B56</f>
        <v>0</v>
      </c>
      <c r="E56" s="28"/>
    </row>
    <row r="58" spans="1:5" ht="30">
      <c r="A58" s="65" t="s">
        <v>65</v>
      </c>
      <c r="B58" s="64">
        <f>+B53/(B52-'CHS Healthy Famillies'!$B$47)</f>
        <v>0.13490625778521254</v>
      </c>
      <c r="C58" s="64">
        <f>+C53/(C52-'CHS Healthy Famillies'!$B$47)</f>
        <v>0.13659624231542486</v>
      </c>
    </row>
  </sheetData>
  <mergeCells count="14">
    <mergeCell ref="A1:D3"/>
    <mergeCell ref="B4:E4"/>
    <mergeCell ref="B5:E5"/>
    <mergeCell ref="B6:E6"/>
    <mergeCell ref="A7:E7"/>
    <mergeCell ref="A8:E8"/>
    <mergeCell ref="A12:A13"/>
    <mergeCell ref="B12:B13"/>
    <mergeCell ref="C12:C13"/>
    <mergeCell ref="D12:D13"/>
    <mergeCell ref="A9:E9"/>
    <mergeCell ref="A10:E10"/>
    <mergeCell ref="A11:E11"/>
    <mergeCell ref="E12:E13"/>
  </mergeCells>
  <pageMargins left="0.25" right="0.25" top="0.75" bottom="0.75" header="0.3" footer="0.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169D0-8C14-4807-B13B-BF8983854C7F}">
  <dimension ref="A1:F3"/>
  <sheetViews>
    <sheetView workbookViewId="0">
      <selection activeCell="A2" sqref="A2"/>
    </sheetView>
  </sheetViews>
  <sheetFormatPr defaultRowHeight="15"/>
  <cols>
    <col min="1" max="1" width="36.140625" customWidth="1"/>
  </cols>
  <sheetData>
    <row r="1" spans="1:6">
      <c r="A1" t="s">
        <v>66</v>
      </c>
    </row>
    <row r="2" spans="1:6">
      <c r="A2" s="28" t="s">
        <v>67</v>
      </c>
      <c r="B2" s="28" t="s">
        <v>68</v>
      </c>
      <c r="C2" s="28" t="s">
        <v>69</v>
      </c>
      <c r="D2" s="28" t="s">
        <v>70</v>
      </c>
    </row>
    <row r="3" spans="1:6">
      <c r="A3" s="28" t="s">
        <v>71</v>
      </c>
      <c r="B3" s="66">
        <v>24000</v>
      </c>
      <c r="C3" s="66">
        <v>24000</v>
      </c>
      <c r="D3" s="66">
        <v>24000</v>
      </c>
      <c r="F3" t="s">
        <v>72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topLeftCell="A22" workbookViewId="0">
      <selection activeCell="H29" sqref="H29"/>
    </sheetView>
  </sheetViews>
  <sheetFormatPr defaultRowHeight="15"/>
  <cols>
    <col min="1" max="1" width="36.28515625" customWidth="1"/>
    <col min="2" max="2" width="26.42578125" customWidth="1"/>
  </cols>
  <sheetData>
    <row r="1" spans="1:2">
      <c r="A1" s="34" t="s">
        <v>73</v>
      </c>
      <c r="B1" s="35"/>
    </row>
    <row r="2" spans="1:2">
      <c r="A2" s="34" t="s">
        <v>74</v>
      </c>
      <c r="B2" s="35"/>
    </row>
    <row r="3" spans="1:2">
      <c r="A3" s="34" t="s">
        <v>75</v>
      </c>
      <c r="B3" s="36"/>
    </row>
    <row r="4" spans="1:2">
      <c r="A4" s="37"/>
      <c r="B4" s="38"/>
    </row>
    <row r="5" spans="1:2">
      <c r="A5" s="39"/>
      <c r="B5" s="40"/>
    </row>
    <row r="6" spans="1:2">
      <c r="A6" s="39"/>
      <c r="B6" s="41" t="s">
        <v>76</v>
      </c>
    </row>
    <row r="7" spans="1:2">
      <c r="A7" s="39"/>
      <c r="B7" s="41"/>
    </row>
    <row r="8" spans="1:2">
      <c r="A8" s="42"/>
      <c r="B8" s="40"/>
    </row>
    <row r="9" spans="1:2">
      <c r="A9" s="43"/>
      <c r="B9" s="44"/>
    </row>
    <row r="10" spans="1:2">
      <c r="A10" s="34" t="s">
        <v>77</v>
      </c>
      <c r="B10" s="45"/>
    </row>
    <row r="11" spans="1:2">
      <c r="A11" s="43"/>
      <c r="B11" s="44"/>
    </row>
    <row r="12" spans="1:2">
      <c r="A12" s="46" t="s">
        <v>78</v>
      </c>
      <c r="B12" s="47">
        <v>0</v>
      </c>
    </row>
    <row r="13" spans="1:2">
      <c r="A13" s="46" t="s">
        <v>79</v>
      </c>
      <c r="B13" s="47">
        <v>94176</v>
      </c>
    </row>
    <row r="14" spans="1:2">
      <c r="A14" s="48"/>
      <c r="B14" s="49"/>
    </row>
    <row r="15" spans="1:2">
      <c r="A15" s="50" t="s">
        <v>80</v>
      </c>
      <c r="B15" s="51">
        <f>SUM(B12:B14)</f>
        <v>94176</v>
      </c>
    </row>
    <row r="16" spans="1:2">
      <c r="A16" s="48"/>
      <c r="B16" s="52"/>
    </row>
    <row r="17" spans="1:2">
      <c r="A17" s="43"/>
      <c r="B17" s="44"/>
    </row>
    <row r="18" spans="1:2">
      <c r="A18" s="34" t="s">
        <v>81</v>
      </c>
      <c r="B18" s="45"/>
    </row>
    <row r="19" spans="1:2">
      <c r="A19" s="34"/>
      <c r="B19" s="47"/>
    </row>
    <row r="20" spans="1:2">
      <c r="A20" s="46" t="s">
        <v>82</v>
      </c>
      <c r="B20" s="47">
        <v>55500</v>
      </c>
    </row>
    <row r="21" spans="1:2">
      <c r="A21" s="46" t="s">
        <v>21</v>
      </c>
      <c r="B21" s="47">
        <v>5363</v>
      </c>
    </row>
    <row r="22" spans="1:2">
      <c r="A22" s="46" t="s">
        <v>83</v>
      </c>
      <c r="B22" s="47">
        <v>11181.5</v>
      </c>
    </row>
    <row r="23" spans="1:2">
      <c r="A23" s="43"/>
      <c r="B23" s="53"/>
    </row>
    <row r="24" spans="1:2">
      <c r="A24" s="54" t="s">
        <v>84</v>
      </c>
      <c r="B24" s="55">
        <f>SUM(B20:B23)</f>
        <v>72044.5</v>
      </c>
    </row>
    <row r="25" spans="1:2">
      <c r="A25" s="46"/>
      <c r="B25" s="56"/>
    </row>
    <row r="26" spans="1:2">
      <c r="A26" s="46" t="s">
        <v>85</v>
      </c>
      <c r="B26" s="47">
        <v>347</v>
      </c>
    </row>
    <row r="27" spans="1:2">
      <c r="A27" s="46" t="s">
        <v>86</v>
      </c>
      <c r="B27" s="47">
        <v>1150</v>
      </c>
    </row>
    <row r="28" spans="1:2">
      <c r="A28" s="46" t="s">
        <v>87</v>
      </c>
      <c r="B28" s="47">
        <v>300</v>
      </c>
    </row>
    <row r="29" spans="1:2">
      <c r="A29" s="46" t="s">
        <v>88</v>
      </c>
      <c r="B29" s="47">
        <v>1134</v>
      </c>
    </row>
    <row r="30" spans="1:2">
      <c r="A30" s="46" t="s">
        <v>89</v>
      </c>
      <c r="B30" s="47">
        <v>50</v>
      </c>
    </row>
    <row r="31" spans="1:2">
      <c r="A31" s="46" t="s">
        <v>90</v>
      </c>
      <c r="B31" s="47">
        <v>0</v>
      </c>
    </row>
    <row r="32" spans="1:2">
      <c r="A32" s="46" t="s">
        <v>91</v>
      </c>
      <c r="B32" s="47">
        <v>362</v>
      </c>
    </row>
    <row r="33" spans="1:2">
      <c r="A33" s="46" t="s">
        <v>92</v>
      </c>
      <c r="B33" s="47">
        <v>366</v>
      </c>
    </row>
    <row r="34" spans="1:2">
      <c r="A34" s="46" t="s">
        <v>93</v>
      </c>
      <c r="B34" s="47">
        <v>3635.2</v>
      </c>
    </row>
    <row r="35" spans="1:2">
      <c r="A35" s="46" t="s">
        <v>94</v>
      </c>
      <c r="B35" s="47">
        <v>920</v>
      </c>
    </row>
    <row r="36" spans="1:2">
      <c r="A36" s="46" t="s">
        <v>95</v>
      </c>
      <c r="B36" s="47">
        <v>179</v>
      </c>
    </row>
    <row r="37" spans="1:2">
      <c r="A37" s="46" t="s">
        <v>96</v>
      </c>
      <c r="B37" s="47">
        <v>0</v>
      </c>
    </row>
    <row r="38" spans="1:2">
      <c r="A38" s="46" t="s">
        <v>97</v>
      </c>
      <c r="B38" s="47">
        <v>1404</v>
      </c>
    </row>
    <row r="39" spans="1:2">
      <c r="A39" s="46" t="s">
        <v>98</v>
      </c>
      <c r="B39" s="47">
        <v>0</v>
      </c>
    </row>
    <row r="40" spans="1:2">
      <c r="A40" s="43"/>
      <c r="B40" s="53"/>
    </row>
    <row r="41" spans="1:2">
      <c r="A41" s="54" t="s">
        <v>99</v>
      </c>
      <c r="B41" s="55">
        <f>SUM(B26:B40)</f>
        <v>9847.2000000000007</v>
      </c>
    </row>
    <row r="42" spans="1:2">
      <c r="A42" s="43"/>
      <c r="B42" s="53"/>
    </row>
    <row r="43" spans="1:2">
      <c r="A43" s="57" t="s">
        <v>100</v>
      </c>
      <c r="B43" s="58">
        <f>+B24+B41</f>
        <v>81891.7</v>
      </c>
    </row>
    <row r="44" spans="1:2">
      <c r="A44" s="43"/>
      <c r="B44" s="44"/>
    </row>
    <row r="45" spans="1:2">
      <c r="A45" s="46" t="s">
        <v>101</v>
      </c>
      <c r="B45" s="45">
        <f>ROUNDUP((B43*0.15),0.2)</f>
        <v>12284</v>
      </c>
    </row>
    <row r="46" spans="1:2">
      <c r="A46" s="43"/>
      <c r="B46" s="44"/>
    </row>
    <row r="47" spans="1:2">
      <c r="A47" s="50" t="s">
        <v>102</v>
      </c>
      <c r="B47" s="51">
        <f>+B43+B45</f>
        <v>94175.7</v>
      </c>
    </row>
    <row r="48" spans="1:2">
      <c r="A48" s="43"/>
      <c r="B48" s="44"/>
    </row>
    <row r="49" spans="1:2">
      <c r="A49" s="59" t="s">
        <v>103</v>
      </c>
      <c r="B49" s="58">
        <f>+B15-B47</f>
        <v>0.30000000000291038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F26" sqref="F26"/>
    </sheetView>
  </sheetViews>
  <sheetFormatPr defaultRowHeight="15"/>
  <cols>
    <col min="1" max="1" width="26.42578125" customWidth="1"/>
    <col min="2" max="2" width="11.7109375" customWidth="1"/>
    <col min="3" max="3" width="37.140625" customWidth="1"/>
  </cols>
  <sheetData>
    <row r="1" spans="1:3">
      <c r="A1" s="27" t="s">
        <v>104</v>
      </c>
    </row>
    <row r="2" spans="1:3">
      <c r="A2" s="60" t="s">
        <v>105</v>
      </c>
      <c r="B2" s="60" t="s">
        <v>106</v>
      </c>
      <c r="C2" s="60" t="s">
        <v>107</v>
      </c>
    </row>
    <row r="3" spans="1:3">
      <c r="A3" s="28" t="s">
        <v>108</v>
      </c>
      <c r="B3" s="61">
        <v>19200</v>
      </c>
      <c r="C3" s="28" t="s">
        <v>109</v>
      </c>
    </row>
    <row r="4" spans="1:3">
      <c r="A4" s="28" t="s">
        <v>110</v>
      </c>
      <c r="B4" s="61">
        <v>47300</v>
      </c>
      <c r="C4" s="28" t="s">
        <v>111</v>
      </c>
    </row>
    <row r="5" spans="1:3">
      <c r="B5" s="62">
        <v>66500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"/>
  <sheetViews>
    <sheetView workbookViewId="0">
      <selection activeCell="D2" sqref="D2"/>
    </sheetView>
  </sheetViews>
  <sheetFormatPr defaultRowHeight="15"/>
  <cols>
    <col min="1" max="1" width="26.7109375" customWidth="1"/>
    <col min="2" max="2" width="17.5703125" customWidth="1"/>
    <col min="3" max="3" width="13.7109375" customWidth="1"/>
    <col min="4" max="4" width="18.140625" customWidth="1"/>
    <col min="5" max="5" width="75.28515625" customWidth="1"/>
  </cols>
  <sheetData>
    <row r="1" spans="1:5">
      <c r="A1" s="27" t="s">
        <v>112</v>
      </c>
    </row>
    <row r="2" spans="1:5">
      <c r="A2" s="28" t="s">
        <v>113</v>
      </c>
      <c r="B2" s="29">
        <f>60000*0.5</f>
        <v>30000</v>
      </c>
      <c r="C2" s="29">
        <v>18000</v>
      </c>
      <c r="D2" s="30">
        <v>1500</v>
      </c>
      <c r="E2" s="28" t="s">
        <v>114</v>
      </c>
    </row>
    <row r="3" spans="1:5">
      <c r="A3" s="28" t="s">
        <v>115</v>
      </c>
      <c r="B3" s="29">
        <f>B2*20%</f>
        <v>6000</v>
      </c>
      <c r="C3" s="29">
        <f>C2*0.2</f>
        <v>3600</v>
      </c>
      <c r="D3" s="30">
        <v>0</v>
      </c>
      <c r="E3" s="28" t="s">
        <v>116</v>
      </c>
    </row>
    <row r="4" spans="1:5">
      <c r="A4" s="28" t="s">
        <v>117</v>
      </c>
      <c r="B4" s="29">
        <f>B2*0.0765</f>
        <v>2295</v>
      </c>
      <c r="C4" s="29">
        <f>C2*0.0765</f>
        <v>1377</v>
      </c>
      <c r="D4" s="30">
        <v>0</v>
      </c>
      <c r="E4" s="28" t="s">
        <v>116</v>
      </c>
    </row>
    <row r="5" spans="1:5">
      <c r="A5" s="28" t="s">
        <v>118</v>
      </c>
      <c r="B5" s="29">
        <v>0</v>
      </c>
      <c r="C5" s="29">
        <v>0</v>
      </c>
      <c r="D5" s="30">
        <v>0</v>
      </c>
      <c r="E5" s="31"/>
    </row>
    <row r="6" spans="1:5">
      <c r="A6" s="28" t="s">
        <v>119</v>
      </c>
      <c r="B6" s="29">
        <v>6000</v>
      </c>
      <c r="C6" s="29">
        <v>5760</v>
      </c>
      <c r="D6" s="30">
        <v>6400</v>
      </c>
      <c r="E6" s="32" t="s">
        <v>120</v>
      </c>
    </row>
    <row r="7" spans="1:5">
      <c r="A7" s="28" t="s">
        <v>121</v>
      </c>
      <c r="B7" s="29">
        <v>4000</v>
      </c>
      <c r="C7" s="29">
        <f>800*6*0.5+250*6</f>
        <v>3900</v>
      </c>
      <c r="D7" s="30">
        <v>2000</v>
      </c>
      <c r="E7" s="28" t="s">
        <v>122</v>
      </c>
    </row>
    <row r="8" spans="1:5">
      <c r="A8" s="28" t="s">
        <v>123</v>
      </c>
      <c r="B8" s="29">
        <v>7500</v>
      </c>
      <c r="C8" s="29">
        <f>800*9</f>
        <v>7200</v>
      </c>
      <c r="D8" s="30">
        <v>900</v>
      </c>
      <c r="E8" s="32" t="s">
        <v>124</v>
      </c>
    </row>
    <row r="9" spans="1:5">
      <c r="A9" s="28" t="s">
        <v>125</v>
      </c>
      <c r="B9" s="29">
        <f>SUM(B1:B8)*15%</f>
        <v>8369.25</v>
      </c>
      <c r="C9" s="29">
        <f>SUM(D1:D8)*15%</f>
        <v>1620</v>
      </c>
      <c r="D9" s="30">
        <v>0</v>
      </c>
      <c r="E9" s="28"/>
    </row>
    <row r="10" spans="1:5">
      <c r="A10" s="28"/>
      <c r="B10" s="29">
        <f>SUM(B2:B9)</f>
        <v>64164.25</v>
      </c>
      <c r="C10" s="29">
        <f>SUM(C2:C9)</f>
        <v>41457</v>
      </c>
      <c r="D10" s="33">
        <f>SUM(D2:D9)</f>
        <v>10800</v>
      </c>
      <c r="E10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F777BC1CDC4A49ADA6AE0D1A127EED" ma:contentTypeVersion="18" ma:contentTypeDescription="Create a new document." ma:contentTypeScope="" ma:versionID="9606042738b50284d5b326017c722280">
  <xsd:schema xmlns:xsd="http://www.w3.org/2001/XMLSchema" xmlns:xs="http://www.w3.org/2001/XMLSchema" xmlns:p="http://schemas.microsoft.com/office/2006/metadata/properties" xmlns:ns2="e865b821-754b-44ce-aab6-2a1cda27c6a2" xmlns:ns3="ee146585-c855-463c-898a-9be9b79ba9e3" targetNamespace="http://schemas.microsoft.com/office/2006/metadata/properties" ma:root="true" ma:fieldsID="3822ce79a8e7b45e1bf6c278afe069e6" ns2:_="" ns3:_="">
    <xsd:import namespace="e865b821-754b-44ce-aab6-2a1cda27c6a2"/>
    <xsd:import namespace="ee146585-c855-463c-898a-9be9b79ba9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5b821-754b-44ce-aab6-2a1cda27c6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e853528-baaa-4551-bdb8-004e6a99b2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46585-c855-463c-898a-9be9b79ba9e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d63a24a-bc56-4a8b-9795-0868272a5076}" ma:internalName="TaxCatchAll" ma:showField="CatchAllData" ma:web="ee146585-c855-463c-898a-9be9b79ba9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5b821-754b-44ce-aab6-2a1cda27c6a2">
      <Terms xmlns="http://schemas.microsoft.com/office/infopath/2007/PartnerControls"/>
    </lcf76f155ced4ddcb4097134ff3c332f>
    <TaxCatchAll xmlns="ee146585-c855-463c-898a-9be9b79ba9e3" xsi:nil="true"/>
  </documentManagement>
</p:properties>
</file>

<file path=customXml/itemProps1.xml><?xml version="1.0" encoding="utf-8"?>
<ds:datastoreItem xmlns:ds="http://schemas.openxmlformats.org/officeDocument/2006/customXml" ds:itemID="{9481D68B-AE79-4AA9-A3BA-F0FE32ABE669}"/>
</file>

<file path=customXml/itemProps2.xml><?xml version="1.0" encoding="utf-8"?>
<ds:datastoreItem xmlns:ds="http://schemas.openxmlformats.org/officeDocument/2006/customXml" ds:itemID="{00C53E06-D64B-4F98-894D-CD8A44B63B22}"/>
</file>

<file path=customXml/itemProps3.xml><?xml version="1.0" encoding="utf-8"?>
<ds:datastoreItem xmlns:ds="http://schemas.openxmlformats.org/officeDocument/2006/customXml" ds:itemID="{36B6D5FD-AFF1-4D66-958D-214D2F1802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Bickerstaff, MaryAnn</dc:creator>
  <cp:keywords/>
  <dc:description/>
  <cp:lastModifiedBy/>
  <cp:revision/>
  <dcterms:created xsi:type="dcterms:W3CDTF">2025-05-14T01:59:11Z</dcterms:created>
  <dcterms:modified xsi:type="dcterms:W3CDTF">2025-10-10T17:29:11Z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0x0101004EF777BC1CDC4A49ADA6AE0D1A127EED</vt:lpwstr>
  </property>
  <property fmtid="{D5CDD505-2E9C-101B-9397-08002B2CF9AE}" pid="3" name="MediaServiceImageTags">
    <vt:lpwstr/>
  </property>
</Properties>
</file>